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D:\_Lindóia\2024\03 - Passarela\"/>
    </mc:Choice>
  </mc:AlternateContent>
  <xr:revisionPtr revIDLastSave="0" documentId="13_ncr:1_{51C3D81D-A665-4E54-909B-D8661C76183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Orçamento" sheetId="3" r:id="rId1"/>
    <sheet name="Planilha1" sheetId="4" r:id="rId2"/>
  </sheets>
  <definedNames>
    <definedName name="_xlnm.Print_Area" localSheetId="0">Orçamento!$A$1:$K$75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6" i="3" l="1"/>
  <c r="H56" i="3"/>
  <c r="I56" i="3"/>
  <c r="J56" i="3"/>
  <c r="K56" i="3"/>
  <c r="G57" i="3"/>
  <c r="H57" i="3"/>
  <c r="I57" i="3"/>
  <c r="J57" i="3"/>
  <c r="K57" i="3"/>
  <c r="G58" i="3"/>
  <c r="H58" i="3" s="1"/>
  <c r="J58" i="3" s="1"/>
  <c r="G59" i="3"/>
  <c r="I59" i="3" s="1"/>
  <c r="H59" i="3"/>
  <c r="J59" i="3" s="1"/>
  <c r="K59" i="3" s="1"/>
  <c r="G60" i="3"/>
  <c r="H60" i="3"/>
  <c r="J60" i="3" s="1"/>
  <c r="K60" i="3" s="1"/>
  <c r="I60" i="3"/>
  <c r="G61" i="3"/>
  <c r="H61" i="3"/>
  <c r="I61" i="3"/>
  <c r="J61" i="3"/>
  <c r="K61" i="3" s="1"/>
  <c r="G62" i="3"/>
  <c r="H62" i="3"/>
  <c r="I62" i="3"/>
  <c r="J62" i="3"/>
  <c r="K62" i="3"/>
  <c r="G63" i="3"/>
  <c r="H63" i="3"/>
  <c r="I63" i="3"/>
  <c r="J63" i="3"/>
  <c r="K63" i="3"/>
  <c r="G17" i="3"/>
  <c r="H17" i="3"/>
  <c r="I17" i="3"/>
  <c r="J17" i="3"/>
  <c r="B18" i="4"/>
  <c r="B17" i="4"/>
  <c r="B16" i="4"/>
  <c r="B15" i="4"/>
  <c r="B14" i="4"/>
  <c r="B8" i="4"/>
  <c r="E62" i="3"/>
  <c r="E59" i="3"/>
  <c r="E57" i="3"/>
  <c r="G50" i="3"/>
  <c r="H50" i="3" s="1"/>
  <c r="J50" i="3" s="1"/>
  <c r="I49" i="3"/>
  <c r="G49" i="3"/>
  <c r="H49" i="3" s="1"/>
  <c r="J49" i="3" s="1"/>
  <c r="I48" i="3"/>
  <c r="H48" i="3"/>
  <c r="J48" i="3" s="1"/>
  <c r="G48" i="3"/>
  <c r="G47" i="3"/>
  <c r="H47" i="3" s="1"/>
  <c r="J47" i="3" s="1"/>
  <c r="G46" i="3"/>
  <c r="I46" i="3" s="1"/>
  <c r="I42" i="3"/>
  <c r="G42" i="3"/>
  <c r="H42" i="3" s="1"/>
  <c r="J42" i="3" s="1"/>
  <c r="I41" i="3"/>
  <c r="I43" i="3" s="1"/>
  <c r="H41" i="3"/>
  <c r="J41" i="3" s="1"/>
  <c r="G41" i="3"/>
  <c r="G37" i="3"/>
  <c r="I37" i="3" s="1"/>
  <c r="G36" i="3"/>
  <c r="I36" i="3" s="1"/>
  <c r="I35" i="3"/>
  <c r="G35" i="3"/>
  <c r="H35" i="3" s="1"/>
  <c r="J35" i="3" s="1"/>
  <c r="I34" i="3"/>
  <c r="H34" i="3"/>
  <c r="J34" i="3" s="1"/>
  <c r="G34" i="3"/>
  <c r="G33" i="3"/>
  <c r="I33" i="3" s="1"/>
  <c r="G32" i="3"/>
  <c r="I32" i="3" s="1"/>
  <c r="G31" i="3"/>
  <c r="I31" i="3" s="1"/>
  <c r="G30" i="3"/>
  <c r="I30" i="3" s="1"/>
  <c r="G29" i="3"/>
  <c r="I29" i="3" s="1"/>
  <c r="G28" i="3"/>
  <c r="I28" i="3" s="1"/>
  <c r="G27" i="3"/>
  <c r="I27" i="3" s="1"/>
  <c r="G26" i="3"/>
  <c r="I26" i="3" s="1"/>
  <c r="G25" i="3"/>
  <c r="I25" i="3" s="1"/>
  <c r="G24" i="3"/>
  <c r="I24" i="3" s="1"/>
  <c r="G23" i="3"/>
  <c r="I23" i="3" s="1"/>
  <c r="K20" i="3"/>
  <c r="K19" i="3"/>
  <c r="G19" i="3"/>
  <c r="I19" i="3" s="1"/>
  <c r="K18" i="3"/>
  <c r="G18" i="3"/>
  <c r="H18" i="3" s="1"/>
  <c r="J18" i="3" s="1"/>
  <c r="K17" i="3"/>
  <c r="C11" i="3"/>
  <c r="I58" i="3" l="1"/>
  <c r="K58" i="3" s="1"/>
  <c r="I51" i="3"/>
  <c r="K49" i="3"/>
  <c r="K48" i="3"/>
  <c r="H46" i="3"/>
  <c r="J46" i="3" s="1"/>
  <c r="J51" i="3" s="1"/>
  <c r="I47" i="3"/>
  <c r="K47" i="3" s="1"/>
  <c r="I50" i="3"/>
  <c r="K50" i="3" s="1"/>
  <c r="K42" i="3"/>
  <c r="J43" i="3"/>
  <c r="K41" i="3"/>
  <c r="K43" i="3" s="1"/>
  <c r="C16" i="4" s="1"/>
  <c r="G54" i="3"/>
  <c r="I54" i="3" s="1"/>
  <c r="G55" i="3"/>
  <c r="I55" i="3" s="1"/>
  <c r="K26" i="3"/>
  <c r="K36" i="3"/>
  <c r="I38" i="3"/>
  <c r="K27" i="3"/>
  <c r="K30" i="3"/>
  <c r="K34" i="3"/>
  <c r="K35" i="3"/>
  <c r="H33" i="3"/>
  <c r="J33" i="3" s="1"/>
  <c r="K33" i="3" s="1"/>
  <c r="H26" i="3"/>
  <c r="J26" i="3" s="1"/>
  <c r="H30" i="3"/>
  <c r="J30" i="3" s="1"/>
  <c r="H37" i="3"/>
  <c r="J37" i="3" s="1"/>
  <c r="K37" i="3" s="1"/>
  <c r="H32" i="3"/>
  <c r="J32" i="3" s="1"/>
  <c r="K32" i="3" s="1"/>
  <c r="H25" i="3"/>
  <c r="J25" i="3" s="1"/>
  <c r="K25" i="3" s="1"/>
  <c r="H27" i="3"/>
  <c r="J27" i="3" s="1"/>
  <c r="H28" i="3"/>
  <c r="J28" i="3" s="1"/>
  <c r="K28" i="3" s="1"/>
  <c r="H29" i="3"/>
  <c r="J29" i="3" s="1"/>
  <c r="K29" i="3" s="1"/>
  <c r="H31" i="3"/>
  <c r="J31" i="3" s="1"/>
  <c r="K31" i="3" s="1"/>
  <c r="H23" i="3"/>
  <c r="J23" i="3" s="1"/>
  <c r="K23" i="3" s="1"/>
  <c r="H24" i="3"/>
  <c r="J24" i="3" s="1"/>
  <c r="K24" i="3" s="1"/>
  <c r="H36" i="3"/>
  <c r="J36" i="3" s="1"/>
  <c r="H19" i="3"/>
  <c r="J19" i="3" s="1"/>
  <c r="J20" i="3" s="1"/>
  <c r="I18" i="3"/>
  <c r="I20" i="3" s="1"/>
  <c r="C14" i="4"/>
  <c r="K46" i="3" l="1"/>
  <c r="K51" i="3" s="1"/>
  <c r="C17" i="4" s="1"/>
  <c r="E16" i="4"/>
  <c r="G16" i="4"/>
  <c r="I64" i="3"/>
  <c r="I66" i="3"/>
  <c r="H55" i="3"/>
  <c r="J55" i="3" s="1"/>
  <c r="K55" i="3" s="1"/>
  <c r="H54" i="3"/>
  <c r="J54" i="3" s="1"/>
  <c r="K38" i="3"/>
  <c r="J38" i="3"/>
  <c r="G14" i="4"/>
  <c r="E14" i="4"/>
  <c r="G17" i="4" l="1"/>
  <c r="E17" i="4"/>
  <c r="H17" i="4" s="1"/>
  <c r="H16" i="4"/>
  <c r="K54" i="3"/>
  <c r="K64" i="3" s="1"/>
  <c r="C18" i="4" s="1"/>
  <c r="J64" i="3"/>
  <c r="J66" i="3" s="1"/>
  <c r="C15" i="4"/>
  <c r="H14" i="4"/>
  <c r="G18" i="4" l="1"/>
  <c r="E18" i="4"/>
  <c r="H18" i="4" s="1"/>
  <c r="K66" i="3"/>
  <c r="G15" i="4"/>
  <c r="E15" i="4"/>
  <c r="E19" i="4" s="1"/>
  <c r="C19" i="4"/>
  <c r="H15" i="4" l="1"/>
  <c r="G19" i="4"/>
  <c r="H19" i="4" s="1"/>
</calcChain>
</file>

<file path=xl/sharedStrings.xml><?xml version="1.0" encoding="utf-8"?>
<sst xmlns="http://schemas.openxmlformats.org/spreadsheetml/2006/main" count="183" uniqueCount="124">
  <si>
    <t>ORÇAMENTO</t>
  </si>
  <si>
    <t>REFORMA DA PASSARELA DO BAIRRO DA AMIZADE</t>
  </si>
  <si>
    <t>Obra:</t>
  </si>
  <si>
    <t>Local:</t>
  </si>
  <si>
    <t>Rua da Amizade, Lindóia do Sul - SC</t>
  </si>
  <si>
    <t>BDI: 25%</t>
  </si>
  <si>
    <t>ITEM</t>
  </si>
  <si>
    <t>DISCRIMINAÇÃO DOS SERVIÇOS</t>
  </si>
  <si>
    <t>UNID</t>
  </si>
  <si>
    <t>QTD</t>
  </si>
  <si>
    <t>VALOR</t>
  </si>
  <si>
    <t>CUSTO UNITÁRIO</t>
  </si>
  <si>
    <t>PREÇO</t>
  </si>
  <si>
    <t>TOTAL GERAL</t>
  </si>
  <si>
    <t>UNITÁRIO</t>
  </si>
  <si>
    <t>MATERIAL</t>
  </si>
  <si>
    <t>MÃO-DE-OBRA</t>
  </si>
  <si>
    <t>1</t>
  </si>
  <si>
    <t>Cod SINAPI</t>
  </si>
  <si>
    <t>SERVIÇOS INICIAIS</t>
  </si>
  <si>
    <t>1.1</t>
  </si>
  <si>
    <t xml:space="preserve">2 Placas de Obra (2,40x1,20m) </t>
  </si>
  <si>
    <t>m²</t>
  </si>
  <si>
    <t>1.2</t>
  </si>
  <si>
    <t>Poste roliço de madeira tratada D=20 a 25cm, 2,5m em eucalipto ou similar para placas</t>
  </si>
  <si>
    <t>unid</t>
  </si>
  <si>
    <t>1.3</t>
  </si>
  <si>
    <t>Tapume com telha metálica (12m² cada lado)</t>
  </si>
  <si>
    <t>TOTAL DO ITEM</t>
  </si>
  <si>
    <t>2</t>
  </si>
  <si>
    <t>MANUTENÇÃO</t>
  </si>
  <si>
    <t>2.1</t>
  </si>
  <si>
    <t>MERCADO</t>
  </si>
  <si>
    <t>Remoção dos cabos "estais", chapéu dos pilares e recorte dos mesmos de forma que fiquem com 290cm de altura total do tablado até o topo.</t>
  </si>
  <si>
    <t>vb</t>
  </si>
  <si>
    <t>2.2</t>
  </si>
  <si>
    <t>Retirada de todo o madeiramento do tablado em contato com as estruturas metálicas.</t>
  </si>
  <si>
    <t>2.3</t>
  </si>
  <si>
    <t>Substituição das treliças transversais das cabeceiras (70x200x3000), Remoção das existentes e instalação das peças novas.</t>
  </si>
  <si>
    <t>2.4</t>
  </si>
  <si>
    <t xml:space="preserve">Travamento das estruturas longitudinais junto aos pilares de concreto e substituição de 2m do banzo inferior das treliças (de cada lado dos pilares de concreto, total de 24m) </t>
  </si>
  <si>
    <t>2.5</t>
  </si>
  <si>
    <t xml:space="preserve">Lavação das estruturas metálicas utilizando limpador ácido concentrado geralmente conhecido como “Intercap, limpa baú ou ativado” </t>
  </si>
  <si>
    <t>2.6</t>
  </si>
  <si>
    <t>Nos pontos onde, ainda houver a presença de ferrugem grosseira aderida ao metal, esta deve ser removida com uso de escova manual ou rotativa de aço</t>
  </si>
  <si>
    <t>2.7</t>
  </si>
  <si>
    <t xml:space="preserve">Aplicar ar comprimido seco e isento de óleo na estrutura metálica (somente onde foram realizadas as limpezas localizadas) </t>
  </si>
  <si>
    <t>2.8</t>
  </si>
  <si>
    <t>Aplicação de 2 de mão de fundo convertedor de ferrugem o qual tem a função de converter a ferrugem que resta (Inter granular ou nos pontos onde o lava jato não foi eficiente (considerado entorno de  30% da área total)</t>
  </si>
  <si>
    <t>2.9</t>
  </si>
  <si>
    <t>Executar travamento em x da estrutura entre vão de travessas, utilizando cantoneiras 1/8"x1/2" (contraventamento)</t>
  </si>
  <si>
    <t>kg</t>
  </si>
  <si>
    <t>2.10</t>
  </si>
  <si>
    <t>Preencher com concreto celular em toda a estrutura treliçada da passarela em que os perfis estejam posicionados de forma em que possam eventualmente acumular agua ou sujeira (inclusive parte inferior das diagonais)</t>
  </si>
  <si>
    <t>m³</t>
  </si>
  <si>
    <t>2.11</t>
  </si>
  <si>
    <t>Após o preenchimento dos perfis deve ser executada uma impermeabilização flexível sobre o concreto.</t>
  </si>
  <si>
    <t>2.12</t>
  </si>
  <si>
    <t>Fechar todos os tubos de guarda corpo e corrimão (abertos na parte superior) com tampões plásticos, colando e vedando os mesmos com PU</t>
  </si>
  <si>
    <t>2.13</t>
  </si>
  <si>
    <t xml:space="preserve">Realizar a pintura pulverizada das estruturas metálicas com 2 demão de tinta acrílica (compatível com fundo convertedor de ferrugem) com cores distintas para diferenciar as camadas de pintura. </t>
  </si>
  <si>
    <t>2.14</t>
  </si>
  <si>
    <t>Ajuste (reassentamento) na calçada de paver na chegada pela rua da amizade.</t>
  </si>
  <si>
    <t>2.15</t>
  </si>
  <si>
    <t>Execução de novo madeiramento, parafusar tablado em caibro sobre a treliça e não diretamente na mesma - 320 tábuas CUMARU, IPE CHAMPANHE OU EQUIVALENTE DA REGIAO, 0,15x0,03x3,20m; 34 barrotes de eucaalipto tratado, 3,00x0,09x0,06m; 34 barrotes de eucalipto tratado, 3,00x0,05x0,06.  Todo madeiramento deve ter vida útil minima de 10 anos garantida pela empresa instaladora. MATERIAL E MÃO DE OBRA</t>
  </si>
  <si>
    <t>3</t>
  </si>
  <si>
    <t xml:space="preserve">ESTRUTURA PARA COBERTURA </t>
  </si>
  <si>
    <t>3.1</t>
  </si>
  <si>
    <t>Fundações (estacas até 7m e blocos conforme projeto)</t>
  </si>
  <si>
    <t>3.2</t>
  </si>
  <si>
    <t>Estrutura em concreto armado (pilares)</t>
  </si>
  <si>
    <t>4</t>
  </si>
  <si>
    <t>INSTALAÇÕES ELÉTRICAS</t>
  </si>
  <si>
    <t>4.1</t>
  </si>
  <si>
    <t xml:space="preserve">Entrada de energia elétrica, aérea, monofásica, com caixa cabo 10mm² e disjuntor de 50A </t>
  </si>
  <si>
    <t>4.2</t>
  </si>
  <si>
    <t>Assentamento de poste de concreto, engastamento simples de 1,5m de solo.</t>
  </si>
  <si>
    <t>4.3</t>
  </si>
  <si>
    <t>Poste Padrão de energia elétrica</t>
  </si>
  <si>
    <t>4.4</t>
  </si>
  <si>
    <t>96986 - 96978</t>
  </si>
  <si>
    <t xml:space="preserve">Aterramento da estrutura </t>
  </si>
  <si>
    <t>4.5</t>
  </si>
  <si>
    <t>101632 - 104473</t>
  </si>
  <si>
    <t>Instalação elétrica (iluminação)</t>
  </si>
  <si>
    <t>5</t>
  </si>
  <si>
    <t>COBERTURA DA PASSARELA</t>
  </si>
  <si>
    <t>5.1</t>
  </si>
  <si>
    <r>
      <rPr>
        <sz val="10"/>
        <rFont val="Arial"/>
      </rPr>
      <t xml:space="preserve">Telha metálica Colonial ON-24 (Ref. Brastelha) #0,5mm, cor Marrom (levar amostra física para aprovar o tom) de ambos os lados </t>
    </r>
    <r>
      <rPr>
        <sz val="10"/>
        <color indexed="10"/>
        <rFont val="Arial"/>
      </rPr>
      <t>(Usado a mão de obra e elementos de fixação cfme SINAPI código 94213)</t>
    </r>
  </si>
  <si>
    <t>5.2</t>
  </si>
  <si>
    <r>
      <rPr>
        <sz val="10"/>
        <rFont val="Arial"/>
      </rPr>
      <t>Kit Cumeeira dentada (2 pçs para formar a cumeeira)</t>
    </r>
    <r>
      <rPr>
        <sz val="10"/>
        <color indexed="10"/>
        <rFont val="Arial"/>
      </rPr>
      <t xml:space="preserve"> (Usado a mão de obra e elementos de fixação cfme SINAPI código 94213)</t>
    </r>
  </si>
  <si>
    <t>Unid.</t>
  </si>
  <si>
    <t>5.3</t>
  </si>
  <si>
    <t>RUFO EM CHAPA DE AÇO GALVANIZADO NÚMERO 24, CORTE DE 25 CM, INCLUSO TRANSPORTE VERTICAL. AF_07/2019</t>
  </si>
  <si>
    <t>m</t>
  </si>
  <si>
    <t>5.4</t>
  </si>
  <si>
    <t>TRAMA DE AÇO COMPOSTA POR TERÇAS PARA TELHADOS DE ATÉ 2 ÁGUAS PARA TELHA ONDULADA DE FIBROCIMENTO, METÁLICA, PLÁSTICA OU TERMOACÚSTICA, INCLUSO TRANSPORTE VERTICAL. AF_07/2019</t>
  </si>
  <si>
    <t>5.5</t>
  </si>
  <si>
    <t>CONTRAVENTAMENTO COM CANTONEIRAS DE AÇO, ABAS IGUAIS, COM CONEXÕES PARAFUSADAS, INCLUSOS MÃO DE OBRA, TRANSPORTE E IÇAMENTO UTILIZANDO TALHA MANUAL, PARA EDIFÍCIOS DE ATÉ 2 PAVIMENTOS - FORNECIMENTO E INSTALAÇÃO. AF_01/2020_P</t>
  </si>
  <si>
    <t>5.6</t>
  </si>
  <si>
    <t>ESTRUTURA TRELIÇADA DE COBERTURA, TIPO FINK, COM LIGAÇÕES SOLDADAS, INCLUSOS PERFIS METÁLICOS, CHAPAS METÁLICAS, MÃO DE OBRA E TRANSPORTE COM GUINDASTE - FORNECIMENTO E INSTALAÇÃO. AF_01/2020_PSA</t>
  </si>
  <si>
    <t>5.7</t>
  </si>
  <si>
    <t>FURO EM CONCRETO PARA DIÂMETROS MENORES OU IGUAIS A 40 MM. AF_05/2015</t>
  </si>
  <si>
    <t>unid.</t>
  </si>
  <si>
    <t>5.8</t>
  </si>
  <si>
    <t>PINTURA COM TINTA ALQUÍDICA DE ACABAMENTO (ESMALTE SINTÉTICO ACETINADO) PULVERIZADA SOBRE SUPERFÍCIES METÁLICAS (EXCETO PERFIL) EXECUTADO EM OBRA (POR DEMÃO). AF_01/2020_P</t>
  </si>
  <si>
    <t>5.9</t>
  </si>
  <si>
    <t>IMPERMEABILIZAÇÃO DE SUPERFÍCIE COM MANTA ASFÁLTICA, UMA CAMADA, INCLUSIVE APLICAÇÃO DE PRIMER ASFÁLTICO, E=3MM. AF_06/2018</t>
  </si>
  <si>
    <t>5.10</t>
  </si>
  <si>
    <t xml:space="preserve">SELANTE ELASTICO MONOCOMPONENTE A BASE DE POLIURETANO (PU) PARA JUNTAS DIVERSAS 310ML </t>
  </si>
  <si>
    <t xml:space="preserve">TOTAL FINAL </t>
  </si>
  <si>
    <t>___________________________________</t>
  </si>
  <si>
    <t>Gabriela Fernanda Grisa</t>
  </si>
  <si>
    <t>Lindóia do Sul, Agosto de 2024</t>
  </si>
  <si>
    <t>CAU A72691-5</t>
  </si>
  <si>
    <t>MANUTENÇÃO DA PASSARELA DO BAIRRO DA AMIZADE</t>
  </si>
  <si>
    <t>Data: out/2020</t>
  </si>
  <si>
    <t>CRONOGRAMA FÍSICO/FINANCEIRO</t>
  </si>
  <si>
    <t>30 DIAS</t>
  </si>
  <si>
    <t>60 DIAS</t>
  </si>
  <si>
    <t>TOTAL FINAL</t>
  </si>
  <si>
    <t>%</t>
  </si>
  <si>
    <t>Arquiteta e Urbanista CAU A72691-5</t>
  </si>
  <si>
    <t>Data: Agosto/2024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</si>
</sst>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</numFmts>
  <fonts count="18">
    <font>
      <sz val="11"/>
      <color theme="1"/>
      <name val="Calibri"/>
      <charset val="134"/>
      <scheme val="minor"/>
    </font>
    <font>
      <b/>
      <sz val="14"/>
      <name val="Arial"/>
      <charset val="134"/>
    </font>
    <font>
      <b/>
      <sz val="10"/>
      <name val="Arial"/>
      <charset val="134"/>
    </font>
    <font>
      <b/>
      <sz val="9"/>
      <name val="Arial"/>
      <charset val="134"/>
    </font>
    <font>
      <sz val="9"/>
      <name val="Arial"/>
      <charset val="1"/>
    </font>
    <font>
      <sz val="9"/>
      <name val="Arial"/>
      <charset val="134"/>
    </font>
    <font>
      <sz val="9"/>
      <color indexed="8"/>
      <name val="Arial"/>
      <charset val="134"/>
    </font>
    <font>
      <b/>
      <sz val="11"/>
      <color theme="1"/>
      <name val="Calibri"/>
      <charset val="134"/>
      <scheme val="minor"/>
    </font>
    <font>
      <b/>
      <sz val="11"/>
      <name val="Calibri"/>
      <charset val="134"/>
      <scheme val="minor"/>
    </font>
    <font>
      <sz val="11"/>
      <name val="Calibri"/>
      <charset val="134"/>
      <scheme val="minor"/>
    </font>
    <font>
      <sz val="10"/>
      <color theme="1"/>
      <name val="Calibri"/>
      <charset val="134"/>
      <scheme val="minor"/>
    </font>
    <font>
      <sz val="14"/>
      <name val="Arial"/>
      <charset val="134"/>
    </font>
    <font>
      <sz val="9"/>
      <color theme="1"/>
      <name val="Arial"/>
      <charset val="134"/>
    </font>
    <font>
      <sz val="10"/>
      <name val="Arial"/>
    </font>
    <font>
      <sz val="10"/>
      <color rgb="FF000000"/>
      <name val="Arial"/>
    </font>
    <font>
      <sz val="11"/>
      <color theme="1"/>
      <name val="Calibri"/>
      <scheme val="minor"/>
    </font>
    <font>
      <sz val="10"/>
      <color indexed="10"/>
      <name val="Arial"/>
    </font>
    <font>
      <sz val="11"/>
      <color theme="1"/>
      <name val="Calibri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31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5">
    <xf numFmtId="0" fontId="0" fillId="0" borderId="0"/>
    <xf numFmtId="43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5" fillId="0" borderId="0"/>
  </cellStyleXfs>
  <cellXfs count="136">
    <xf numFmtId="0" fontId="0" fillId="0" borderId="0" xfId="0"/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0" fillId="0" borderId="3" xfId="0" applyBorder="1"/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0" fillId="0" borderId="6" xfId="0" applyBorder="1"/>
    <xf numFmtId="0" fontId="2" fillId="0" borderId="0" xfId="0" applyFont="1" applyAlignment="1">
      <alignment vertical="center"/>
    </xf>
    <xf numFmtId="43" fontId="0" fillId="0" borderId="0" xfId="1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164" fontId="0" fillId="0" borderId="10" xfId="0" applyNumberFormat="1" applyBorder="1"/>
    <xf numFmtId="9" fontId="0" fillId="0" borderId="10" xfId="3" applyFont="1" applyBorder="1"/>
    <xf numFmtId="0" fontId="5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vertical="top" wrapText="1"/>
    </xf>
    <xf numFmtId="164" fontId="0" fillId="0" borderId="15" xfId="0" applyNumberFormat="1" applyBorder="1"/>
    <xf numFmtId="9" fontId="0" fillId="0" borderId="15" xfId="3" applyFont="1" applyBorder="1"/>
    <xf numFmtId="0" fontId="6" fillId="0" borderId="1" xfId="0" applyFont="1" applyBorder="1" applyAlignment="1">
      <alignment vertical="top" wrapText="1"/>
    </xf>
    <xf numFmtId="0" fontId="0" fillId="3" borderId="16" xfId="0" applyFill="1" applyBorder="1"/>
    <xf numFmtId="0" fontId="0" fillId="3" borderId="17" xfId="0" applyFill="1" applyBorder="1"/>
    <xf numFmtId="164" fontId="0" fillId="3" borderId="17" xfId="0" applyNumberFormat="1" applyFill="1" applyBorder="1"/>
    <xf numFmtId="0" fontId="7" fillId="4" borderId="18" xfId="0" applyFont="1" applyFill="1" applyBorder="1"/>
    <xf numFmtId="164" fontId="0" fillId="4" borderId="19" xfId="0" applyNumberFormat="1" applyFill="1" applyBorder="1"/>
    <xf numFmtId="0" fontId="8" fillId="5" borderId="18" xfId="0" applyFont="1" applyFill="1" applyBorder="1"/>
    <xf numFmtId="164" fontId="9" fillId="5" borderId="19" xfId="0" applyNumberFormat="1" applyFont="1" applyFill="1" applyBorder="1"/>
    <xf numFmtId="164" fontId="7" fillId="3" borderId="20" xfId="0" applyNumberFormat="1" applyFont="1" applyFill="1" applyBorder="1"/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164" fontId="1" fillId="0" borderId="0" xfId="2" applyFont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2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43" fontId="5" fillId="0" borderId="0" xfId="1" applyFont="1"/>
    <xf numFmtId="164" fontId="5" fillId="0" borderId="0" xfId="2" applyFont="1"/>
    <xf numFmtId="0" fontId="2" fillId="0" borderId="3" xfId="0" applyFont="1" applyBorder="1" applyAlignment="1">
      <alignment horizontal="center" vertical="center"/>
    </xf>
    <xf numFmtId="43" fontId="0" fillId="0" borderId="3" xfId="1" applyFont="1" applyBorder="1" applyAlignment="1">
      <alignment vertical="center"/>
    </xf>
    <xf numFmtId="164" fontId="0" fillId="0" borderId="3" xfId="2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43" fontId="0" fillId="0" borderId="6" xfId="1" applyFont="1" applyBorder="1" applyAlignment="1">
      <alignment vertical="center"/>
    </xf>
    <xf numFmtId="164" fontId="0" fillId="0" borderId="6" xfId="2" applyFont="1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164" fontId="3" fillId="0" borderId="1" xfId="2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164" fontId="3" fillId="0" borderId="11" xfId="2" applyFont="1" applyBorder="1" applyAlignment="1">
      <alignment horizontal="center" vertical="center" wrapText="1"/>
    </xf>
    <xf numFmtId="49" fontId="3" fillId="6" borderId="8" xfId="0" applyNumberFormat="1" applyFont="1" applyFill="1" applyBorder="1" applyAlignment="1">
      <alignment horizontal="center" vertical="center"/>
    </xf>
    <xf numFmtId="49" fontId="3" fillId="6" borderId="9" xfId="0" applyNumberFormat="1" applyFont="1" applyFill="1" applyBorder="1" applyAlignment="1">
      <alignment horizontal="center" vertical="center"/>
    </xf>
    <xf numFmtId="49" fontId="3" fillId="6" borderId="13" xfId="0" applyNumberFormat="1" applyFont="1" applyFill="1" applyBorder="1" applyAlignment="1">
      <alignment vertical="center"/>
    </xf>
    <xf numFmtId="49" fontId="3" fillId="6" borderId="22" xfId="0" applyNumberFormat="1" applyFont="1" applyFill="1" applyBorder="1" applyAlignment="1">
      <alignment horizontal="center" vertical="center"/>
    </xf>
    <xf numFmtId="49" fontId="3" fillId="6" borderId="22" xfId="0" applyNumberFormat="1" applyFont="1" applyFill="1" applyBorder="1" applyAlignment="1">
      <alignment vertical="center"/>
    </xf>
    <xf numFmtId="164" fontId="3" fillId="6" borderId="22" xfId="2" applyFont="1" applyFill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43" fontId="4" fillId="0" borderId="10" xfId="1" applyFont="1" applyFill="1" applyBorder="1" applyAlignment="1">
      <alignment horizontal="right" vertical="center"/>
    </xf>
    <xf numFmtId="164" fontId="4" fillId="0" borderId="10" xfId="2" applyFont="1" applyFill="1" applyBorder="1" applyAlignment="1">
      <alignment vertical="center"/>
    </xf>
    <xf numFmtId="43" fontId="4" fillId="0" borderId="10" xfId="1" applyFont="1" applyFill="1" applyBorder="1" applyAlignment="1">
      <alignment vertical="center"/>
    </xf>
    <xf numFmtId="0" fontId="4" fillId="0" borderId="10" xfId="0" applyFont="1" applyBorder="1" applyAlignment="1">
      <alignment vertical="center" wrapText="1"/>
    </xf>
    <xf numFmtId="0" fontId="4" fillId="0" borderId="23" xfId="0" applyFont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43" fontId="4" fillId="0" borderId="15" xfId="1" applyFont="1" applyFill="1" applyBorder="1" applyAlignment="1">
      <alignment horizontal="right" vertical="center"/>
    </xf>
    <xf numFmtId="164" fontId="4" fillId="0" borderId="15" xfId="2" applyFont="1" applyFill="1" applyBorder="1" applyAlignment="1">
      <alignment vertical="center"/>
    </xf>
    <xf numFmtId="43" fontId="4" fillId="0" borderId="11" xfId="1" applyFont="1" applyFill="1" applyBorder="1" applyAlignment="1">
      <alignment vertical="center"/>
    </xf>
    <xf numFmtId="49" fontId="3" fillId="6" borderId="24" xfId="0" applyNumberFormat="1" applyFont="1" applyFill="1" applyBorder="1" applyAlignment="1">
      <alignment horizontal="right" vertical="center"/>
    </xf>
    <xf numFmtId="49" fontId="3" fillId="6" borderId="9" xfId="0" applyNumberFormat="1" applyFont="1" applyFill="1" applyBorder="1" applyAlignment="1">
      <alignment vertical="center"/>
    </xf>
    <xf numFmtId="49" fontId="3" fillId="6" borderId="26" xfId="0" applyNumberFormat="1" applyFont="1" applyFill="1" applyBorder="1" applyAlignment="1">
      <alignment horizontal="center" vertical="center"/>
    </xf>
    <xf numFmtId="49" fontId="3" fillId="6" borderId="26" xfId="0" applyNumberFormat="1" applyFont="1" applyFill="1" applyBorder="1" applyAlignment="1">
      <alignment horizontal="right" vertical="center"/>
    </xf>
    <xf numFmtId="164" fontId="3" fillId="6" borderId="26" xfId="2" applyFont="1" applyFill="1" applyBorder="1" applyAlignment="1">
      <alignment horizontal="right" vertical="center"/>
    </xf>
    <xf numFmtId="43" fontId="3" fillId="6" borderId="8" xfId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right" vertical="center"/>
    </xf>
    <xf numFmtId="164" fontId="5" fillId="0" borderId="8" xfId="2" applyFont="1" applyFill="1" applyBorder="1" applyAlignment="1">
      <alignment vertical="center"/>
    </xf>
    <xf numFmtId="43" fontId="5" fillId="0" borderId="8" xfId="1" applyFont="1" applyFill="1" applyBorder="1" applyAlignment="1">
      <alignment vertical="center"/>
    </xf>
    <xf numFmtId="0" fontId="6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49" fontId="3" fillId="6" borderId="11" xfId="0" applyNumberFormat="1" applyFont="1" applyFill="1" applyBorder="1" applyAlignment="1">
      <alignment horizontal="center" vertical="center"/>
    </xf>
    <xf numFmtId="49" fontId="3" fillId="6" borderId="23" xfId="0" applyNumberFormat="1" applyFont="1" applyFill="1" applyBorder="1" applyAlignment="1">
      <alignment horizontal="center" vertical="center"/>
    </xf>
    <xf numFmtId="49" fontId="3" fillId="6" borderId="23" xfId="0" applyNumberFormat="1" applyFont="1" applyFill="1" applyBorder="1" applyAlignment="1">
      <alignment vertical="center"/>
    </xf>
    <xf numFmtId="49" fontId="3" fillId="6" borderId="24" xfId="0" applyNumberFormat="1" applyFont="1" applyFill="1" applyBorder="1" applyAlignment="1">
      <alignment horizontal="center" vertical="center"/>
    </xf>
    <xf numFmtId="164" fontId="3" fillId="6" borderId="24" xfId="2" applyFont="1" applyFill="1" applyBorder="1" applyAlignment="1">
      <alignment horizontal="right" vertical="center"/>
    </xf>
    <xf numFmtId="43" fontId="3" fillId="6" borderId="11" xfId="1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2" fontId="12" fillId="0" borderId="8" xfId="0" applyNumberFormat="1" applyFont="1" applyBorder="1" applyAlignment="1">
      <alignment horizontal="right" vertical="center"/>
    </xf>
    <xf numFmtId="164" fontId="12" fillId="0" borderId="8" xfId="2" applyFont="1" applyFill="1" applyBorder="1" applyAlignment="1">
      <alignment vertical="center"/>
    </xf>
    <xf numFmtId="43" fontId="12" fillId="0" borderId="8" xfId="1" applyFont="1" applyFill="1" applyBorder="1" applyAlignment="1">
      <alignment vertical="center"/>
    </xf>
    <xf numFmtId="0" fontId="13" fillId="0" borderId="10" xfId="0" applyFont="1" applyBorder="1" applyAlignment="1">
      <alignment wrapText="1"/>
    </xf>
    <xf numFmtId="165" fontId="13" fillId="0" borderId="10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165" fontId="13" fillId="0" borderId="10" xfId="1" applyNumberFormat="1" applyFont="1" applyFill="1" applyBorder="1" applyAlignment="1">
      <alignment horizontal="center" vertical="center"/>
    </xf>
    <xf numFmtId="2" fontId="14" fillId="0" borderId="10" xfId="0" applyNumberFormat="1" applyFont="1" applyBorder="1" applyAlignment="1">
      <alignment horizontal="center" vertical="center"/>
    </xf>
    <xf numFmtId="43" fontId="13" fillId="0" borderId="10" xfId="1" applyFont="1" applyFill="1" applyBorder="1" applyAlignment="1">
      <alignment horizontal="center" vertical="center"/>
    </xf>
    <xf numFmtId="164" fontId="3" fillId="6" borderId="27" xfId="2" applyFont="1" applyFill="1" applyBorder="1" applyAlignment="1">
      <alignment vertical="center"/>
    </xf>
    <xf numFmtId="164" fontId="0" fillId="0" borderId="0" xfId="0" applyNumberFormat="1"/>
    <xf numFmtId="164" fontId="4" fillId="0" borderId="11" xfId="2" applyFont="1" applyFill="1" applyBorder="1" applyAlignment="1">
      <alignment vertical="center"/>
    </xf>
    <xf numFmtId="164" fontId="3" fillId="6" borderId="8" xfId="2" applyFont="1" applyFill="1" applyBorder="1" applyAlignment="1">
      <alignment vertical="center"/>
    </xf>
    <xf numFmtId="164" fontId="0" fillId="0" borderId="0" xfId="2" applyFill="1"/>
    <xf numFmtId="43" fontId="3" fillId="6" borderId="1" xfId="1" applyFont="1" applyFill="1" applyBorder="1" applyAlignment="1">
      <alignment vertical="center"/>
    </xf>
    <xf numFmtId="164" fontId="3" fillId="6" borderId="1" xfId="2" applyFont="1" applyFill="1" applyBorder="1" applyAlignment="1">
      <alignment vertical="center"/>
    </xf>
    <xf numFmtId="164" fontId="3" fillId="6" borderId="11" xfId="2" applyFont="1" applyFill="1" applyBorder="1" applyAlignment="1">
      <alignment vertical="center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2" fontId="0" fillId="0" borderId="0" xfId="1" applyNumberFormat="1" applyFont="1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43" fontId="0" fillId="0" borderId="3" xfId="1" applyFont="1" applyBorder="1" applyAlignment="1">
      <alignment horizontal="left" vertical="center"/>
    </xf>
    <xf numFmtId="43" fontId="0" fillId="0" borderId="4" xfId="1" applyFont="1" applyBorder="1" applyAlignment="1">
      <alignment horizontal="left" vertical="center"/>
    </xf>
    <xf numFmtId="43" fontId="0" fillId="0" borderId="6" xfId="1" applyFont="1" applyBorder="1" applyAlignment="1">
      <alignment horizontal="left" vertical="center"/>
    </xf>
    <xf numFmtId="43" fontId="0" fillId="0" borderId="7" xfId="1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3" fillId="6" borderId="23" xfId="0" applyNumberFormat="1" applyFont="1" applyFill="1" applyBorder="1" applyAlignment="1">
      <alignment horizontal="right" vertical="center"/>
    </xf>
    <xf numFmtId="49" fontId="3" fillId="6" borderId="24" xfId="0" applyNumberFormat="1" applyFont="1" applyFill="1" applyBorder="1" applyAlignment="1">
      <alignment horizontal="right" vertical="center"/>
    </xf>
    <xf numFmtId="49" fontId="3" fillId="6" borderId="25" xfId="0" applyNumberFormat="1" applyFont="1" applyFill="1" applyBorder="1" applyAlignment="1">
      <alignment horizontal="right" vertical="center"/>
    </xf>
    <xf numFmtId="49" fontId="3" fillId="6" borderId="13" xfId="0" applyNumberFormat="1" applyFont="1" applyFill="1" applyBorder="1" applyAlignment="1">
      <alignment horizontal="right" vertical="center"/>
    </xf>
    <xf numFmtId="49" fontId="3" fillId="6" borderId="22" xfId="0" applyNumberFormat="1" applyFont="1" applyFill="1" applyBorder="1" applyAlignment="1">
      <alignment horizontal="right" vertical="center"/>
    </xf>
    <xf numFmtId="49" fontId="3" fillId="6" borderId="27" xfId="0" applyNumberFormat="1" applyFont="1" applyFill="1" applyBorder="1" applyAlignment="1">
      <alignment horizontal="right" vertical="center"/>
    </xf>
    <xf numFmtId="49" fontId="3" fillId="6" borderId="9" xfId="0" applyNumberFormat="1" applyFont="1" applyFill="1" applyBorder="1" applyAlignment="1">
      <alignment horizontal="right" vertical="center"/>
    </xf>
    <xf numFmtId="49" fontId="3" fillId="6" borderId="26" xfId="0" applyNumberFormat="1" applyFont="1" applyFill="1" applyBorder="1" applyAlignment="1">
      <alignment horizontal="right" vertical="center"/>
    </xf>
    <xf numFmtId="49" fontId="3" fillId="6" borderId="21" xfId="0" applyNumberFormat="1" applyFont="1" applyFill="1" applyBorder="1" applyAlignment="1">
      <alignment horizontal="right" vertical="center"/>
    </xf>
    <xf numFmtId="49" fontId="3" fillId="6" borderId="9" xfId="0" applyNumberFormat="1" applyFont="1" applyFill="1" applyBorder="1" applyAlignment="1">
      <alignment horizontal="center" vertical="center"/>
    </xf>
    <xf numFmtId="49" fontId="3" fillId="6" borderId="26" xfId="0" applyNumberFormat="1" applyFont="1" applyFill="1" applyBorder="1" applyAlignment="1">
      <alignment horizontal="center" vertical="center"/>
    </xf>
    <xf numFmtId="49" fontId="3" fillId="6" borderId="21" xfId="0" applyNumberFormat="1" applyFont="1" applyFill="1" applyBorder="1" applyAlignment="1">
      <alignment horizontal="center" vertical="center"/>
    </xf>
    <xf numFmtId="164" fontId="3" fillId="0" borderId="8" xfId="2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4" fontId="3" fillId="0" borderId="9" xfId="2" applyFont="1" applyBorder="1" applyAlignment="1">
      <alignment horizontal="center" vertical="center" wrapText="1"/>
    </xf>
    <xf numFmtId="164" fontId="3" fillId="0" borderId="13" xfId="2" applyFont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</cellXfs>
  <cellStyles count="5">
    <cellStyle name="Moeda" xfId="2" builtinId="4"/>
    <cellStyle name="Normal" xfId="0" builtinId="0"/>
    <cellStyle name="Normal 2" xfId="4" xr:uid="{00000000-0005-0000-0000-000031000000}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428625</xdr:colOff>
      <xdr:row>6</xdr:row>
      <xdr:rowOff>28575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>
        <a:xfrm>
          <a:off x="0" y="0"/>
          <a:ext cx="5972175" cy="1171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90000" tIns="46800" rIns="90000" bIns="46800" anchor="ctr"/>
        <a:lstStyle/>
        <a:p>
          <a:pPr algn="ctr" rtl="0">
            <a:defRPr sz="1000"/>
          </a:pPr>
          <a:r>
            <a:rPr lang="pt-BR" sz="2000" b="0" i="0" u="none" strike="noStrike" baseline="0">
              <a:solidFill>
                <a:srgbClr val="000000"/>
              </a:solidFill>
              <a:latin typeface="Tahoma" panose="020B0604030504040204"/>
              <a:ea typeface="Tahoma" panose="020B0604030504040204"/>
              <a:cs typeface="Tahoma" panose="020B0604030504040204"/>
            </a:rPr>
            <a:t>ESTADO DE SANTA CATARINA</a:t>
          </a:r>
        </a:p>
        <a:p>
          <a:pPr algn="ctr" rtl="0">
            <a:defRPr sz="1000"/>
          </a:pPr>
          <a:r>
            <a:rPr lang="pt-BR" sz="2000" b="1" i="0" u="none" strike="noStrike" baseline="0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  </a:t>
          </a:r>
          <a:r>
            <a:rPr lang="pt-BR" sz="2000" b="1" i="0" u="none" strike="noStrike" baseline="0">
              <a:solidFill>
                <a:srgbClr val="000000"/>
              </a:solidFill>
              <a:latin typeface="Tahoma" panose="020B0604030504040204"/>
              <a:ea typeface="Tahoma" panose="020B0604030504040204"/>
              <a:cs typeface="Tahoma" panose="020B0604030504040204"/>
            </a:rPr>
            <a:t>MUNICÍPIO DE LINDÓIA DO SUL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8"/>
  <sheetViews>
    <sheetView tabSelected="1" zoomScale="130" zoomScaleNormal="130" zoomScalePageLayoutView="70" workbookViewId="0">
      <selection sqref="A1:E1"/>
    </sheetView>
  </sheetViews>
  <sheetFormatPr defaultColWidth="9" defaultRowHeight="15"/>
  <cols>
    <col min="1" max="1" width="6.5703125" customWidth="1"/>
    <col min="2" max="2" width="14.5703125" customWidth="1"/>
    <col min="3" max="3" width="54.140625" customWidth="1"/>
    <col min="4" max="4" width="4.85546875" customWidth="1"/>
    <col min="5" max="5" width="10" customWidth="1"/>
    <col min="6" max="6" width="13.42578125" customWidth="1"/>
    <col min="7" max="7" width="12.85546875" customWidth="1"/>
    <col min="8" max="8" width="15" customWidth="1"/>
    <col min="9" max="9" width="12.28515625" customWidth="1"/>
    <col min="10" max="10" width="12.140625" customWidth="1"/>
    <col min="11" max="11" width="15.28515625" customWidth="1"/>
    <col min="13" max="13" width="11.7109375" customWidth="1"/>
    <col min="16" max="16" width="13"/>
    <col min="17" max="17" width="10.140625"/>
  </cols>
  <sheetData>
    <row r="1" spans="1:11" ht="18">
      <c r="A1" s="106"/>
      <c r="B1" s="106"/>
      <c r="C1" s="106"/>
      <c r="D1" s="106"/>
      <c r="E1" s="106"/>
      <c r="F1" s="29"/>
      <c r="K1" s="31"/>
    </row>
    <row r="2" spans="1:11">
      <c r="D2" s="30"/>
      <c r="F2" s="31"/>
      <c r="K2" s="31"/>
    </row>
    <row r="3" spans="1:11">
      <c r="D3" s="30"/>
      <c r="F3" s="31"/>
      <c r="K3" s="31"/>
    </row>
    <row r="4" spans="1:11">
      <c r="D4" s="30"/>
      <c r="F4" s="31"/>
      <c r="K4" s="31"/>
    </row>
    <row r="5" spans="1:11">
      <c r="D5" s="30"/>
      <c r="F5" s="31"/>
      <c r="K5" s="31"/>
    </row>
    <row r="6" spans="1:11">
      <c r="D6" s="30"/>
      <c r="F6" s="31"/>
      <c r="K6" s="31"/>
    </row>
    <row r="7" spans="1:11" ht="18">
      <c r="A7" s="107" t="s">
        <v>0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</row>
    <row r="8" spans="1:11">
      <c r="A8" s="32"/>
      <c r="B8" s="32"/>
      <c r="C8" s="33"/>
      <c r="D8" s="34"/>
      <c r="E8" s="35"/>
      <c r="F8" s="36"/>
      <c r="G8" s="35"/>
      <c r="H8" s="35"/>
      <c r="I8" s="35"/>
      <c r="J8" s="35"/>
      <c r="K8" s="36"/>
    </row>
    <row r="9" spans="1:11" ht="18">
      <c r="A9" s="108" t="s">
        <v>1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</row>
    <row r="10" spans="1:11">
      <c r="A10" s="32"/>
      <c r="B10" s="32"/>
      <c r="C10" s="33"/>
      <c r="D10" s="34"/>
      <c r="E10" s="35"/>
      <c r="F10" s="36"/>
      <c r="G10" s="35"/>
      <c r="H10" s="35"/>
      <c r="I10" s="35"/>
      <c r="J10" s="35"/>
      <c r="K10" s="36"/>
    </row>
    <row r="11" spans="1:11">
      <c r="A11" s="1" t="s">
        <v>2</v>
      </c>
      <c r="B11" s="2"/>
      <c r="C11" s="2" t="str">
        <f>A9</f>
        <v>REFORMA DA PASSARELA DO BAIRRO DA AMIZADE</v>
      </c>
      <c r="D11" s="37"/>
      <c r="E11" s="38"/>
      <c r="F11" s="39"/>
      <c r="G11" s="38"/>
      <c r="H11" s="38"/>
      <c r="I11" s="38"/>
      <c r="J11" s="109" t="s">
        <v>123</v>
      </c>
      <c r="K11" s="110"/>
    </row>
    <row r="12" spans="1:11">
      <c r="A12" s="4" t="s">
        <v>3</v>
      </c>
      <c r="B12" s="5"/>
      <c r="C12" s="5" t="s">
        <v>4</v>
      </c>
      <c r="D12" s="40"/>
      <c r="E12" s="41"/>
      <c r="F12" s="42"/>
      <c r="G12" s="41"/>
      <c r="H12" s="41"/>
      <c r="I12" s="41"/>
      <c r="J12" s="111" t="s">
        <v>5</v>
      </c>
      <c r="K12" s="112"/>
    </row>
    <row r="13" spans="1:11">
      <c r="A13" s="32"/>
      <c r="B13" s="32"/>
      <c r="C13" s="33"/>
      <c r="D13" s="34"/>
      <c r="E13" s="35"/>
      <c r="F13" s="36"/>
      <c r="G13" s="35"/>
      <c r="H13" s="35"/>
      <c r="I13" s="35"/>
      <c r="J13" s="35"/>
      <c r="K13" s="36"/>
    </row>
    <row r="14" spans="1:11">
      <c r="A14" s="114" t="s">
        <v>6</v>
      </c>
      <c r="B14" s="43"/>
      <c r="C14" s="114" t="s">
        <v>7</v>
      </c>
      <c r="D14" s="114" t="s">
        <v>8</v>
      </c>
      <c r="E14" s="114" t="s">
        <v>9</v>
      </c>
      <c r="F14" s="44" t="s">
        <v>10</v>
      </c>
      <c r="G14" s="113" t="s">
        <v>11</v>
      </c>
      <c r="H14" s="113"/>
      <c r="I14" s="114" t="s">
        <v>12</v>
      </c>
      <c r="J14" s="114"/>
      <c r="K14" s="127" t="s">
        <v>13</v>
      </c>
    </row>
    <row r="15" spans="1:11" ht="24" customHeight="1">
      <c r="A15" s="114"/>
      <c r="B15" s="43"/>
      <c r="C15" s="114"/>
      <c r="D15" s="114"/>
      <c r="E15" s="114"/>
      <c r="F15" s="46" t="s">
        <v>14</v>
      </c>
      <c r="G15" s="45" t="s">
        <v>15</v>
      </c>
      <c r="H15" s="43" t="s">
        <v>16</v>
      </c>
      <c r="I15" s="43" t="s">
        <v>15</v>
      </c>
      <c r="J15" s="43" t="s">
        <v>16</v>
      </c>
      <c r="K15" s="127"/>
    </row>
    <row r="16" spans="1:11">
      <c r="A16" s="47" t="s">
        <v>17</v>
      </c>
      <c r="B16" s="48" t="s">
        <v>18</v>
      </c>
      <c r="C16" s="49" t="s">
        <v>19</v>
      </c>
      <c r="D16" s="50"/>
      <c r="E16" s="51"/>
      <c r="F16" s="52"/>
      <c r="G16" s="51"/>
      <c r="H16" s="51"/>
      <c r="I16" s="51"/>
      <c r="J16" s="51"/>
      <c r="K16" s="94"/>
    </row>
    <row r="17" spans="1:16">
      <c r="A17" s="53" t="s">
        <v>20</v>
      </c>
      <c r="B17" s="54">
        <v>103689</v>
      </c>
      <c r="C17" s="11" t="s">
        <v>21</v>
      </c>
      <c r="D17" s="10" t="s">
        <v>22</v>
      </c>
      <c r="E17" s="55">
        <v>5.76</v>
      </c>
      <c r="F17" s="56"/>
      <c r="G17" s="57">
        <f>F17*0.65</f>
        <v>0</v>
      </c>
      <c r="H17" s="57">
        <f>F17-G17</f>
        <v>0</v>
      </c>
      <c r="I17" s="57">
        <f>G17*E17</f>
        <v>0</v>
      </c>
      <c r="J17" s="57">
        <f>H17*E17</f>
        <v>0</v>
      </c>
      <c r="K17" s="56">
        <f>F17*E17</f>
        <v>0</v>
      </c>
      <c r="M17" s="95"/>
    </row>
    <row r="18" spans="1:16" ht="24">
      <c r="A18" s="53" t="s">
        <v>23</v>
      </c>
      <c r="B18" s="54">
        <v>2731</v>
      </c>
      <c r="C18" s="58" t="s">
        <v>24</v>
      </c>
      <c r="D18" s="10" t="s">
        <v>25</v>
      </c>
      <c r="E18" s="55">
        <v>4</v>
      </c>
      <c r="F18" s="56"/>
      <c r="G18" s="57">
        <f>F18*0.65</f>
        <v>0</v>
      </c>
      <c r="H18" s="57">
        <f>F18-G18</f>
        <v>0</v>
      </c>
      <c r="I18" s="57">
        <f>G18*E18</f>
        <v>0</v>
      </c>
      <c r="J18" s="57">
        <f>H18*E18</f>
        <v>0</v>
      </c>
      <c r="K18" s="56">
        <f>F18*E18</f>
        <v>0</v>
      </c>
      <c r="M18" s="95"/>
    </row>
    <row r="19" spans="1:16">
      <c r="A19" s="53" t="s">
        <v>26</v>
      </c>
      <c r="B19" s="54">
        <v>98459</v>
      </c>
      <c r="C19" s="59" t="s">
        <v>27</v>
      </c>
      <c r="D19" s="60" t="s">
        <v>22</v>
      </c>
      <c r="E19" s="61">
        <v>24</v>
      </c>
      <c r="F19" s="62"/>
      <c r="G19" s="63">
        <f>F19*0.7</f>
        <v>0</v>
      </c>
      <c r="H19" s="63">
        <f>F19-G19</f>
        <v>0</v>
      </c>
      <c r="I19" s="63">
        <f>G19*E19</f>
        <v>0</v>
      </c>
      <c r="J19" s="63">
        <f>H19*E19</f>
        <v>0</v>
      </c>
      <c r="K19" s="96">
        <f>F19*E19</f>
        <v>0</v>
      </c>
    </row>
    <row r="20" spans="1:16">
      <c r="A20" s="115" t="s">
        <v>28</v>
      </c>
      <c r="B20" s="116"/>
      <c r="C20" s="116"/>
      <c r="D20" s="116"/>
      <c r="E20" s="116"/>
      <c r="F20" s="116"/>
      <c r="G20" s="116"/>
      <c r="H20" s="117"/>
      <c r="I20" s="69">
        <f>SUM(I17:I19)</f>
        <v>0</v>
      </c>
      <c r="J20" s="69">
        <f>SUM(J17:J19)</f>
        <v>0</v>
      </c>
      <c r="K20" s="97">
        <f>SUM(K17:K19)</f>
        <v>0</v>
      </c>
    </row>
    <row r="21" spans="1:16" ht="6" customHeight="1">
      <c r="A21" s="32"/>
      <c r="B21" s="32"/>
      <c r="C21" s="33"/>
      <c r="D21" s="34"/>
      <c r="E21" s="35"/>
      <c r="F21" s="36"/>
      <c r="G21" s="35"/>
      <c r="H21" s="35"/>
      <c r="I21" s="35"/>
      <c r="J21" s="35"/>
      <c r="K21" s="36"/>
    </row>
    <row r="22" spans="1:16">
      <c r="A22" s="47" t="s">
        <v>29</v>
      </c>
      <c r="B22" s="48" t="s">
        <v>18</v>
      </c>
      <c r="C22" s="65" t="s">
        <v>30</v>
      </c>
      <c r="D22" s="66"/>
      <c r="E22" s="67"/>
      <c r="F22" s="68"/>
      <c r="G22" s="67"/>
      <c r="H22" s="69"/>
      <c r="I22" s="69"/>
      <c r="J22" s="69"/>
      <c r="K22" s="97"/>
    </row>
    <row r="23" spans="1:16" ht="36">
      <c r="A23" s="14" t="s">
        <v>31</v>
      </c>
      <c r="B23" s="70" t="s">
        <v>32</v>
      </c>
      <c r="C23" s="18" t="s">
        <v>33</v>
      </c>
      <c r="D23" s="14" t="s">
        <v>34</v>
      </c>
      <c r="E23" s="71">
        <v>1</v>
      </c>
      <c r="F23" s="72"/>
      <c r="G23" s="73">
        <f>F23*0.1</f>
        <v>0</v>
      </c>
      <c r="H23" s="73">
        <f>F23-G23</f>
        <v>0</v>
      </c>
      <c r="I23" s="73">
        <f>G23*E23</f>
        <v>0</v>
      </c>
      <c r="J23" s="73">
        <f>H23*E23</f>
        <v>0</v>
      </c>
      <c r="K23" s="72">
        <f>I23+J23</f>
        <v>0</v>
      </c>
      <c r="P23" s="98"/>
    </row>
    <row r="24" spans="1:16" ht="24">
      <c r="A24" s="14" t="s">
        <v>35</v>
      </c>
      <c r="B24" s="70">
        <v>97643</v>
      </c>
      <c r="C24" s="18" t="s">
        <v>36</v>
      </c>
      <c r="D24" s="14" t="s">
        <v>22</v>
      </c>
      <c r="E24" s="71">
        <v>138</v>
      </c>
      <c r="F24" s="72"/>
      <c r="G24" s="73">
        <f>F24*0.1428</f>
        <v>0</v>
      </c>
      <c r="H24" s="73">
        <f>F24-G24</f>
        <v>0</v>
      </c>
      <c r="I24" s="73">
        <f>G24*E24</f>
        <v>0</v>
      </c>
      <c r="J24" s="73">
        <f>H24*E24</f>
        <v>0</v>
      </c>
      <c r="K24" s="72">
        <f>I24+J24</f>
        <v>0</v>
      </c>
      <c r="P24" s="98"/>
    </row>
    <row r="25" spans="1:16" ht="36">
      <c r="A25" s="14" t="s">
        <v>37</v>
      </c>
      <c r="B25" s="70" t="s">
        <v>32</v>
      </c>
      <c r="C25" s="74" t="s">
        <v>38</v>
      </c>
      <c r="D25" s="14" t="s">
        <v>34</v>
      </c>
      <c r="E25" s="71">
        <v>4</v>
      </c>
      <c r="F25" s="72"/>
      <c r="G25" s="73">
        <f t="shared" ref="G25:G34" si="0">F25*0.8</f>
        <v>0</v>
      </c>
      <c r="H25" s="73">
        <f t="shared" ref="H25:H37" si="1">F25-G25</f>
        <v>0</v>
      </c>
      <c r="I25" s="73">
        <f t="shared" ref="I25:I37" si="2">G25*E25</f>
        <v>0</v>
      </c>
      <c r="J25" s="73">
        <f t="shared" ref="J25:J37" si="3">H25*E25</f>
        <v>0</v>
      </c>
      <c r="K25" s="72">
        <f t="shared" ref="K25:K37" si="4">I25+J25</f>
        <v>0</v>
      </c>
      <c r="P25" s="98"/>
    </row>
    <row r="26" spans="1:16" ht="38.25" customHeight="1">
      <c r="A26" s="14" t="s">
        <v>39</v>
      </c>
      <c r="B26" s="70" t="s">
        <v>32</v>
      </c>
      <c r="C26" s="18" t="s">
        <v>40</v>
      </c>
      <c r="D26" s="14" t="s">
        <v>34</v>
      </c>
      <c r="E26" s="71">
        <v>1</v>
      </c>
      <c r="F26" s="72"/>
      <c r="G26" s="73">
        <f t="shared" si="0"/>
        <v>0</v>
      </c>
      <c r="H26" s="73">
        <f t="shared" si="1"/>
        <v>0</v>
      </c>
      <c r="I26" s="73">
        <f t="shared" si="2"/>
        <v>0</v>
      </c>
      <c r="J26" s="73">
        <f t="shared" si="3"/>
        <v>0</v>
      </c>
      <c r="K26" s="72">
        <f t="shared" si="4"/>
        <v>0</v>
      </c>
      <c r="P26" s="98"/>
    </row>
    <row r="27" spans="1:16" ht="36">
      <c r="A27" s="14" t="s">
        <v>41</v>
      </c>
      <c r="B27" s="70" t="s">
        <v>32</v>
      </c>
      <c r="C27" s="18" t="s">
        <v>42</v>
      </c>
      <c r="D27" s="14" t="s">
        <v>34</v>
      </c>
      <c r="E27" s="71">
        <v>1</v>
      </c>
      <c r="F27" s="72"/>
      <c r="G27" s="73">
        <f t="shared" si="0"/>
        <v>0</v>
      </c>
      <c r="H27" s="73">
        <f t="shared" si="1"/>
        <v>0</v>
      </c>
      <c r="I27" s="73">
        <f t="shared" si="2"/>
        <v>0</v>
      </c>
      <c r="J27" s="73">
        <f t="shared" si="3"/>
        <v>0</v>
      </c>
      <c r="K27" s="72">
        <f t="shared" si="4"/>
        <v>0</v>
      </c>
      <c r="P27" s="98"/>
    </row>
    <row r="28" spans="1:16" ht="36">
      <c r="A28" s="14" t="s">
        <v>43</v>
      </c>
      <c r="B28" s="70" t="s">
        <v>32</v>
      </c>
      <c r="C28" s="18" t="s">
        <v>44</v>
      </c>
      <c r="D28" s="14" t="s">
        <v>34</v>
      </c>
      <c r="E28" s="71">
        <v>1</v>
      </c>
      <c r="F28" s="72"/>
      <c r="G28" s="73">
        <f t="shared" si="0"/>
        <v>0</v>
      </c>
      <c r="H28" s="73">
        <f t="shared" si="1"/>
        <v>0</v>
      </c>
      <c r="I28" s="73">
        <f t="shared" si="2"/>
        <v>0</v>
      </c>
      <c r="J28" s="73">
        <f t="shared" si="3"/>
        <v>0</v>
      </c>
      <c r="K28" s="72">
        <f t="shared" si="4"/>
        <v>0</v>
      </c>
      <c r="P28" s="98"/>
    </row>
    <row r="29" spans="1:16" ht="27" customHeight="1">
      <c r="A29" s="14" t="s">
        <v>45</v>
      </c>
      <c r="B29" s="70" t="s">
        <v>32</v>
      </c>
      <c r="C29" s="18" t="s">
        <v>46</v>
      </c>
      <c r="D29" s="14" t="s">
        <v>34</v>
      </c>
      <c r="E29" s="71">
        <v>1</v>
      </c>
      <c r="F29" s="72"/>
      <c r="G29" s="73">
        <f t="shared" si="0"/>
        <v>0</v>
      </c>
      <c r="H29" s="73">
        <f t="shared" si="1"/>
        <v>0</v>
      </c>
      <c r="I29" s="73">
        <f t="shared" si="2"/>
        <v>0</v>
      </c>
      <c r="J29" s="73">
        <f t="shared" si="3"/>
        <v>0</v>
      </c>
      <c r="K29" s="72">
        <f t="shared" si="4"/>
        <v>0</v>
      </c>
      <c r="P29" s="98"/>
    </row>
    <row r="30" spans="1:16" ht="48" customHeight="1">
      <c r="A30" s="14" t="s">
        <v>47</v>
      </c>
      <c r="B30" s="70" t="s">
        <v>32</v>
      </c>
      <c r="C30" s="18" t="s">
        <v>48</v>
      </c>
      <c r="D30" s="14" t="s">
        <v>34</v>
      </c>
      <c r="E30" s="71">
        <v>1</v>
      </c>
      <c r="F30" s="72"/>
      <c r="G30" s="73">
        <f t="shared" si="0"/>
        <v>0</v>
      </c>
      <c r="H30" s="73">
        <f t="shared" si="1"/>
        <v>0</v>
      </c>
      <c r="I30" s="73">
        <f t="shared" si="2"/>
        <v>0</v>
      </c>
      <c r="J30" s="73">
        <f t="shared" si="3"/>
        <v>0</v>
      </c>
      <c r="K30" s="72">
        <f t="shared" si="4"/>
        <v>0</v>
      </c>
      <c r="P30" s="98"/>
    </row>
    <row r="31" spans="1:16" ht="24">
      <c r="A31" s="14" t="s">
        <v>49</v>
      </c>
      <c r="B31" s="70">
        <v>100767</v>
      </c>
      <c r="C31" s="18" t="s">
        <v>50</v>
      </c>
      <c r="D31" s="14" t="s">
        <v>51</v>
      </c>
      <c r="E31" s="71">
        <v>112.75</v>
      </c>
      <c r="F31" s="72"/>
      <c r="G31" s="73">
        <f t="shared" ref="G31:G33" si="5">F31*0.8</f>
        <v>0</v>
      </c>
      <c r="H31" s="73">
        <f t="shared" ref="H31:H33" si="6">F31-G31</f>
        <v>0</v>
      </c>
      <c r="I31" s="73">
        <f t="shared" ref="I31:I33" si="7">G31*E31</f>
        <v>0</v>
      </c>
      <c r="J31" s="73">
        <f t="shared" ref="J31:J33" si="8">H31*E31</f>
        <v>0</v>
      </c>
      <c r="K31" s="72">
        <f t="shared" ref="K31:K33" si="9">I31+J31</f>
        <v>0</v>
      </c>
      <c r="P31" s="98"/>
    </row>
    <row r="32" spans="1:16" ht="48">
      <c r="A32" s="14" t="s">
        <v>52</v>
      </c>
      <c r="B32" s="70">
        <v>94974</v>
      </c>
      <c r="C32" s="18" t="s">
        <v>53</v>
      </c>
      <c r="D32" s="14" t="s">
        <v>54</v>
      </c>
      <c r="E32" s="71">
        <v>1.1000000000000001</v>
      </c>
      <c r="F32" s="72"/>
      <c r="G32" s="73">
        <f t="shared" si="5"/>
        <v>0</v>
      </c>
      <c r="H32" s="73">
        <f t="shared" si="6"/>
        <v>0</v>
      </c>
      <c r="I32" s="73">
        <f t="shared" si="7"/>
        <v>0</v>
      </c>
      <c r="J32" s="73">
        <f t="shared" si="8"/>
        <v>0</v>
      </c>
      <c r="K32" s="72">
        <f t="shared" si="9"/>
        <v>0</v>
      </c>
      <c r="P32" s="98"/>
    </row>
    <row r="33" spans="1:16" ht="24">
      <c r="A33" s="14" t="s">
        <v>55</v>
      </c>
      <c r="B33" s="70">
        <v>98553</v>
      </c>
      <c r="C33" s="18" t="s">
        <v>56</v>
      </c>
      <c r="D33" s="14" t="s">
        <v>22</v>
      </c>
      <c r="E33" s="71">
        <v>22</v>
      </c>
      <c r="F33" s="72"/>
      <c r="G33" s="73">
        <f t="shared" si="5"/>
        <v>0</v>
      </c>
      <c r="H33" s="73">
        <f t="shared" si="6"/>
        <v>0</v>
      </c>
      <c r="I33" s="73">
        <f t="shared" si="7"/>
        <v>0</v>
      </c>
      <c r="J33" s="73">
        <f t="shared" si="8"/>
        <v>0</v>
      </c>
      <c r="K33" s="72">
        <f t="shared" si="9"/>
        <v>0</v>
      </c>
      <c r="P33" s="98"/>
    </row>
    <row r="34" spans="1:16" ht="36.75" customHeight="1">
      <c r="A34" s="14" t="s">
        <v>57</v>
      </c>
      <c r="B34" s="70" t="s">
        <v>32</v>
      </c>
      <c r="C34" s="18" t="s">
        <v>58</v>
      </c>
      <c r="D34" s="14" t="s">
        <v>34</v>
      </c>
      <c r="E34" s="71">
        <v>1</v>
      </c>
      <c r="F34" s="72"/>
      <c r="G34" s="73">
        <f t="shared" si="0"/>
        <v>0</v>
      </c>
      <c r="H34" s="73">
        <f t="shared" si="1"/>
        <v>0</v>
      </c>
      <c r="I34" s="73">
        <f t="shared" si="2"/>
        <v>0</v>
      </c>
      <c r="J34" s="73">
        <f t="shared" si="3"/>
        <v>0</v>
      </c>
      <c r="K34" s="72">
        <f t="shared" si="4"/>
        <v>0</v>
      </c>
      <c r="P34" s="98"/>
    </row>
    <row r="35" spans="1:16" ht="37.5" customHeight="1">
      <c r="A35" s="14" t="s">
        <v>59</v>
      </c>
      <c r="B35" s="70">
        <v>100753</v>
      </c>
      <c r="C35" s="75" t="s">
        <v>60</v>
      </c>
      <c r="D35" s="14" t="s">
        <v>22</v>
      </c>
      <c r="E35" s="71">
        <v>310</v>
      </c>
      <c r="F35" s="72"/>
      <c r="G35" s="73">
        <f>F35*0.68</f>
        <v>0</v>
      </c>
      <c r="H35" s="73">
        <f t="shared" si="1"/>
        <v>0</v>
      </c>
      <c r="I35" s="73">
        <f t="shared" si="2"/>
        <v>0</v>
      </c>
      <c r="J35" s="73">
        <f t="shared" si="3"/>
        <v>0</v>
      </c>
      <c r="K35" s="72">
        <f t="shared" si="4"/>
        <v>0</v>
      </c>
      <c r="P35" s="98"/>
    </row>
    <row r="36" spans="1:16" ht="24">
      <c r="A36" s="14" t="s">
        <v>61</v>
      </c>
      <c r="B36" s="70">
        <v>101862</v>
      </c>
      <c r="C36" s="18" t="s">
        <v>62</v>
      </c>
      <c r="D36" s="14" t="s">
        <v>22</v>
      </c>
      <c r="E36" s="71">
        <v>6</v>
      </c>
      <c r="F36" s="72"/>
      <c r="G36" s="73">
        <f>F36*0.7</f>
        <v>0</v>
      </c>
      <c r="H36" s="73">
        <f t="shared" si="1"/>
        <v>0</v>
      </c>
      <c r="I36" s="73">
        <f t="shared" ref="I36" si="10">G36*E36</f>
        <v>0</v>
      </c>
      <c r="J36" s="73">
        <f t="shared" ref="J36" si="11">H36*E36</f>
        <v>0</v>
      </c>
      <c r="K36" s="72">
        <f t="shared" ref="K36" si="12">I36+J36</f>
        <v>0</v>
      </c>
      <c r="P36" s="98"/>
    </row>
    <row r="37" spans="1:16" ht="84">
      <c r="A37" s="14" t="s">
        <v>63</v>
      </c>
      <c r="B37" s="70">
        <v>101746</v>
      </c>
      <c r="C37" s="18" t="s">
        <v>64</v>
      </c>
      <c r="D37" s="14" t="s">
        <v>22</v>
      </c>
      <c r="E37" s="71">
        <v>138</v>
      </c>
      <c r="F37" s="72"/>
      <c r="G37" s="73">
        <f>F37*0.9317</f>
        <v>0</v>
      </c>
      <c r="H37" s="73">
        <f t="shared" si="1"/>
        <v>0</v>
      </c>
      <c r="I37" s="73">
        <f t="shared" si="2"/>
        <v>0</v>
      </c>
      <c r="J37" s="73">
        <f t="shared" si="3"/>
        <v>0</v>
      </c>
      <c r="K37" s="72">
        <f t="shared" si="4"/>
        <v>0</v>
      </c>
      <c r="P37" s="98"/>
    </row>
    <row r="38" spans="1:16">
      <c r="A38" s="118" t="s">
        <v>28</v>
      </c>
      <c r="B38" s="119"/>
      <c r="C38" s="119"/>
      <c r="D38" s="119"/>
      <c r="E38" s="119"/>
      <c r="F38" s="119"/>
      <c r="G38" s="119"/>
      <c r="H38" s="120"/>
      <c r="I38" s="99">
        <f>SUM(I23:I37)</f>
        <v>0</v>
      </c>
      <c r="J38" s="99">
        <f>SUM(J23:J37)</f>
        <v>0</v>
      </c>
      <c r="K38" s="100">
        <f>SUM(K23:K37)</f>
        <v>0</v>
      </c>
      <c r="P38" s="98"/>
    </row>
    <row r="39" spans="1:16" ht="5.0999999999999996" customHeight="1">
      <c r="A39" s="32"/>
      <c r="B39" s="32"/>
      <c r="C39" s="33"/>
      <c r="D39" s="34"/>
      <c r="E39" s="35"/>
      <c r="F39" s="36"/>
      <c r="G39" s="35"/>
      <c r="H39" s="35"/>
      <c r="I39" s="35"/>
      <c r="J39" s="35"/>
      <c r="K39" s="36"/>
      <c r="P39" s="98"/>
    </row>
    <row r="40" spans="1:16">
      <c r="A40" s="76" t="s">
        <v>65</v>
      </c>
      <c r="B40" s="77" t="s">
        <v>18</v>
      </c>
      <c r="C40" s="78" t="s">
        <v>66</v>
      </c>
      <c r="D40" s="79"/>
      <c r="E40" s="64"/>
      <c r="F40" s="80"/>
      <c r="G40" s="64"/>
      <c r="H40" s="81"/>
      <c r="I40" s="81"/>
      <c r="J40" s="81"/>
      <c r="K40" s="101"/>
      <c r="P40" s="98"/>
    </row>
    <row r="41" spans="1:16">
      <c r="A41" s="14" t="s">
        <v>67</v>
      </c>
      <c r="B41" s="70">
        <v>104488</v>
      </c>
      <c r="C41" s="18" t="s">
        <v>68</v>
      </c>
      <c r="D41" s="14" t="s">
        <v>54</v>
      </c>
      <c r="E41" s="71">
        <v>2.8</v>
      </c>
      <c r="F41" s="72"/>
      <c r="G41" s="73">
        <f>F41*0.79</f>
        <v>0</v>
      </c>
      <c r="H41" s="73">
        <f>F41-G41</f>
        <v>0</v>
      </c>
      <c r="I41" s="73">
        <f>G41*E41</f>
        <v>0</v>
      </c>
      <c r="J41" s="73">
        <f>H41*E41</f>
        <v>0</v>
      </c>
      <c r="K41" s="72">
        <f>I41+J41</f>
        <v>0</v>
      </c>
      <c r="P41" s="98"/>
    </row>
    <row r="42" spans="1:16">
      <c r="A42" s="14" t="s">
        <v>69</v>
      </c>
      <c r="B42" s="70">
        <v>104488</v>
      </c>
      <c r="C42" s="18" t="s">
        <v>70</v>
      </c>
      <c r="D42" s="14" t="s">
        <v>54</v>
      </c>
      <c r="E42" s="71">
        <v>2.4</v>
      </c>
      <c r="F42" s="72"/>
      <c r="G42" s="73">
        <f>F42*0.79</f>
        <v>0</v>
      </c>
      <c r="H42" s="73">
        <f>F42-G42</f>
        <v>0</v>
      </c>
      <c r="I42" s="73">
        <f>G42*E42</f>
        <v>0</v>
      </c>
      <c r="J42" s="73">
        <f>H42*E42</f>
        <v>0</v>
      </c>
      <c r="K42" s="72">
        <f>I42+J42</f>
        <v>0</v>
      </c>
      <c r="P42" s="98"/>
    </row>
    <row r="43" spans="1:16">
      <c r="A43" s="121" t="s">
        <v>28</v>
      </c>
      <c r="B43" s="122"/>
      <c r="C43" s="122"/>
      <c r="D43" s="122"/>
      <c r="E43" s="122"/>
      <c r="F43" s="122"/>
      <c r="G43" s="122"/>
      <c r="H43" s="123"/>
      <c r="I43" s="97">
        <f>SUM(I41:I42)</f>
        <v>0</v>
      </c>
      <c r="J43" s="97">
        <f>SUM(J41:J42)</f>
        <v>0</v>
      </c>
      <c r="K43" s="97">
        <f>SUM(K41:K42)</f>
        <v>0</v>
      </c>
      <c r="P43" s="98"/>
    </row>
    <row r="44" spans="1:16" ht="5.0999999999999996" customHeight="1">
      <c r="A44" s="32"/>
      <c r="B44" s="32"/>
      <c r="C44" s="33"/>
      <c r="D44" s="34"/>
      <c r="E44" s="35"/>
      <c r="F44" s="36"/>
      <c r="G44" s="35"/>
      <c r="H44" s="35"/>
      <c r="I44" s="35"/>
      <c r="J44" s="35"/>
      <c r="K44" s="36"/>
      <c r="P44" s="98"/>
    </row>
    <row r="45" spans="1:16">
      <c r="A45" s="47" t="s">
        <v>71</v>
      </c>
      <c r="B45" s="48" t="s">
        <v>18</v>
      </c>
      <c r="C45" s="65" t="s">
        <v>72</v>
      </c>
      <c r="D45" s="66"/>
      <c r="E45" s="67"/>
      <c r="F45" s="68"/>
      <c r="G45" s="67"/>
      <c r="H45" s="69"/>
      <c r="I45" s="69"/>
      <c r="J45" s="69"/>
      <c r="K45" s="97"/>
      <c r="P45" s="98"/>
    </row>
    <row r="46" spans="1:16" ht="24">
      <c r="A46" s="14" t="s">
        <v>73</v>
      </c>
      <c r="B46" s="70">
        <v>101489</v>
      </c>
      <c r="C46" s="18" t="s">
        <v>74</v>
      </c>
      <c r="D46" s="14" t="s">
        <v>34</v>
      </c>
      <c r="E46" s="71">
        <v>1</v>
      </c>
      <c r="F46" s="72"/>
      <c r="G46" s="73">
        <f t="shared" ref="G46:G49" si="13">F46*0.8</f>
        <v>0</v>
      </c>
      <c r="H46" s="73">
        <f t="shared" ref="H46:H50" si="14">F46-G46</f>
        <v>0</v>
      </c>
      <c r="I46" s="73">
        <f t="shared" ref="I46:I50" si="15">G46*E46</f>
        <v>0</v>
      </c>
      <c r="J46" s="73">
        <f t="shared" ref="J46:J50" si="16">H46*E46</f>
        <v>0</v>
      </c>
      <c r="K46" s="72">
        <f t="shared" ref="K46:K50" si="17">I46+J46</f>
        <v>0</v>
      </c>
      <c r="P46" s="98"/>
    </row>
    <row r="47" spans="1:16" ht="24">
      <c r="A47" s="14" t="s">
        <v>75</v>
      </c>
      <c r="B47" s="70">
        <v>100578</v>
      </c>
      <c r="C47" s="18" t="s">
        <v>76</v>
      </c>
      <c r="D47" s="14" t="s">
        <v>34</v>
      </c>
      <c r="E47" s="71">
        <v>1</v>
      </c>
      <c r="F47" s="72"/>
      <c r="G47" s="73">
        <f>F47*0.68</f>
        <v>0</v>
      </c>
      <c r="H47" s="73">
        <f t="shared" ref="H47:H48" si="18">F47-G47</f>
        <v>0</v>
      </c>
      <c r="I47" s="73">
        <f t="shared" ref="I47" si="19">G47*E47</f>
        <v>0</v>
      </c>
      <c r="J47" s="73">
        <f t="shared" ref="J47" si="20">H47*E47</f>
        <v>0</v>
      </c>
      <c r="K47" s="72">
        <f t="shared" ref="K47" si="21">I47+J47</f>
        <v>0</v>
      </c>
      <c r="P47" s="98"/>
    </row>
    <row r="48" spans="1:16">
      <c r="A48" s="14" t="s">
        <v>77</v>
      </c>
      <c r="B48" s="70">
        <v>5057</v>
      </c>
      <c r="C48" s="18" t="s">
        <v>78</v>
      </c>
      <c r="D48" s="14" t="s">
        <v>34</v>
      </c>
      <c r="E48" s="71">
        <v>1</v>
      </c>
      <c r="F48" s="72"/>
      <c r="G48" s="73">
        <f>F48*1</f>
        <v>0</v>
      </c>
      <c r="H48" s="73">
        <f t="shared" si="18"/>
        <v>0</v>
      </c>
      <c r="I48" s="73">
        <f t="shared" si="15"/>
        <v>0</v>
      </c>
      <c r="J48" s="73">
        <f t="shared" si="16"/>
        <v>0</v>
      </c>
      <c r="K48" s="72">
        <f t="shared" si="17"/>
        <v>0</v>
      </c>
      <c r="P48" s="98"/>
    </row>
    <row r="49" spans="1:17">
      <c r="A49" s="14" t="s">
        <v>79</v>
      </c>
      <c r="B49" s="82" t="s">
        <v>80</v>
      </c>
      <c r="C49" s="75" t="s">
        <v>81</v>
      </c>
      <c r="D49" s="83" t="s">
        <v>34</v>
      </c>
      <c r="E49" s="84">
        <v>1</v>
      </c>
      <c r="F49" s="85"/>
      <c r="G49" s="86">
        <f t="shared" si="13"/>
        <v>0</v>
      </c>
      <c r="H49" s="86">
        <f t="shared" si="14"/>
        <v>0</v>
      </c>
      <c r="I49" s="86">
        <f t="shared" si="15"/>
        <v>0</v>
      </c>
      <c r="J49" s="86">
        <f t="shared" si="16"/>
        <v>0</v>
      </c>
      <c r="K49" s="85">
        <f t="shared" si="17"/>
        <v>0</v>
      </c>
      <c r="P49" s="98"/>
    </row>
    <row r="50" spans="1:17">
      <c r="A50" s="14" t="s">
        <v>82</v>
      </c>
      <c r="B50" s="70" t="s">
        <v>83</v>
      </c>
      <c r="C50" s="18" t="s">
        <v>84</v>
      </c>
      <c r="D50" s="14" t="s">
        <v>34</v>
      </c>
      <c r="E50" s="71">
        <v>1</v>
      </c>
      <c r="F50" s="72"/>
      <c r="G50" s="73">
        <f>F50*0.6</f>
        <v>0</v>
      </c>
      <c r="H50" s="73">
        <f t="shared" si="14"/>
        <v>0</v>
      </c>
      <c r="I50" s="73">
        <f t="shared" si="15"/>
        <v>0</v>
      </c>
      <c r="J50" s="73">
        <f t="shared" si="16"/>
        <v>0</v>
      </c>
      <c r="K50" s="72">
        <f t="shared" si="17"/>
        <v>0</v>
      </c>
      <c r="P50" s="98"/>
    </row>
    <row r="51" spans="1:17">
      <c r="A51" s="121" t="s">
        <v>28</v>
      </c>
      <c r="B51" s="122"/>
      <c r="C51" s="122"/>
      <c r="D51" s="122"/>
      <c r="E51" s="122"/>
      <c r="F51" s="122"/>
      <c r="G51" s="122"/>
      <c r="H51" s="123"/>
      <c r="I51" s="97">
        <f>SUM(I46:I50)</f>
        <v>0</v>
      </c>
      <c r="J51" s="97">
        <f>SUM(J46:J50)</f>
        <v>0</v>
      </c>
      <c r="K51" s="97">
        <f>SUM(K46:K50)</f>
        <v>0</v>
      </c>
      <c r="P51" s="98"/>
    </row>
    <row r="52" spans="1:17" ht="3.95" customHeight="1">
      <c r="A52" s="32"/>
      <c r="B52" s="32"/>
      <c r="C52" s="33"/>
      <c r="D52" s="34"/>
      <c r="E52" s="35"/>
      <c r="F52" s="36"/>
      <c r="G52" s="35"/>
      <c r="H52" s="35"/>
      <c r="I52" s="35"/>
      <c r="J52" s="35"/>
      <c r="K52" s="36"/>
      <c r="P52" s="98"/>
    </row>
    <row r="53" spans="1:17">
      <c r="A53" s="47" t="s">
        <v>85</v>
      </c>
      <c r="B53" s="48" t="s">
        <v>18</v>
      </c>
      <c r="C53" s="65" t="s">
        <v>86</v>
      </c>
      <c r="D53" s="66"/>
      <c r="E53" s="67"/>
      <c r="F53" s="68"/>
      <c r="G53" s="67"/>
      <c r="H53" s="69"/>
      <c r="I53" s="69"/>
      <c r="J53" s="69"/>
      <c r="K53" s="97"/>
      <c r="P53" s="98"/>
    </row>
    <row r="54" spans="1:17" ht="51.75">
      <c r="A54" s="14" t="s">
        <v>87</v>
      </c>
      <c r="B54" s="70" t="s">
        <v>32</v>
      </c>
      <c r="C54" s="87" t="s">
        <v>88</v>
      </c>
      <c r="D54" s="88" t="s">
        <v>22</v>
      </c>
      <c r="E54" s="88">
        <v>319.89999999999998</v>
      </c>
      <c r="F54" s="72"/>
      <c r="G54" s="88">
        <f>F54*0.9</f>
        <v>0</v>
      </c>
      <c r="H54" s="88">
        <f>F54-G54</f>
        <v>0</v>
      </c>
      <c r="I54" s="73">
        <f>E54*G54</f>
        <v>0</v>
      </c>
      <c r="J54" s="73">
        <f>E54*H54</f>
        <v>0</v>
      </c>
      <c r="K54" s="72">
        <f>J54+I54</f>
        <v>0</v>
      </c>
      <c r="P54" s="98"/>
      <c r="Q54" s="95"/>
    </row>
    <row r="55" spans="1:17" ht="39">
      <c r="A55" s="14" t="s">
        <v>89</v>
      </c>
      <c r="B55" s="70" t="s">
        <v>32</v>
      </c>
      <c r="C55" s="87" t="s">
        <v>90</v>
      </c>
      <c r="D55" s="88" t="s">
        <v>91</v>
      </c>
      <c r="E55" s="88">
        <v>53</v>
      </c>
      <c r="F55" s="72"/>
      <c r="G55" s="88">
        <f>F55*0.9</f>
        <v>0</v>
      </c>
      <c r="H55" s="88">
        <f>F55-G55</f>
        <v>0</v>
      </c>
      <c r="I55" s="73">
        <f t="shared" ref="I55:I63" si="22">E55*G55</f>
        <v>0</v>
      </c>
      <c r="J55" s="73">
        <f t="shared" ref="J55:J63" si="23">E55*H55</f>
        <v>0</v>
      </c>
      <c r="K55" s="72">
        <f t="shared" ref="K55:K63" si="24">J55+I55</f>
        <v>0</v>
      </c>
      <c r="P55" s="98"/>
      <c r="Q55" s="95"/>
    </row>
    <row r="56" spans="1:17" ht="38.25">
      <c r="A56" s="14" t="s">
        <v>92</v>
      </c>
      <c r="B56" s="89">
        <v>94231</v>
      </c>
      <c r="C56" s="90" t="s">
        <v>93</v>
      </c>
      <c r="D56" s="91" t="s">
        <v>94</v>
      </c>
      <c r="E56" s="88">
        <v>106</v>
      </c>
      <c r="F56" s="72"/>
      <c r="G56" s="88">
        <f t="shared" ref="G56:G63" si="25">F56*0.9</f>
        <v>0</v>
      </c>
      <c r="H56" s="88">
        <f t="shared" ref="H56:H63" si="26">F56-G56</f>
        <v>0</v>
      </c>
      <c r="I56" s="73">
        <f t="shared" ref="I56:I63" si="27">E56*G56</f>
        <v>0</v>
      </c>
      <c r="J56" s="73">
        <f t="shared" ref="J56:J63" si="28">E56*H56</f>
        <v>0</v>
      </c>
      <c r="K56" s="72">
        <f t="shared" ref="K56:K63" si="29">J56+I56</f>
        <v>0</v>
      </c>
    </row>
    <row r="57" spans="1:17" ht="64.5">
      <c r="A57" s="14" t="s">
        <v>95</v>
      </c>
      <c r="B57" s="89">
        <v>92580</v>
      </c>
      <c r="C57" s="87" t="s">
        <v>96</v>
      </c>
      <c r="D57" s="91" t="s">
        <v>22</v>
      </c>
      <c r="E57" s="92">
        <f>5.149*53</f>
        <v>272.89699999999999</v>
      </c>
      <c r="F57" s="72"/>
      <c r="G57" s="88">
        <f t="shared" si="25"/>
        <v>0</v>
      </c>
      <c r="H57" s="88">
        <f t="shared" si="26"/>
        <v>0</v>
      </c>
      <c r="I57" s="73">
        <f t="shared" si="27"/>
        <v>0</v>
      </c>
      <c r="J57" s="73">
        <f t="shared" si="28"/>
        <v>0</v>
      </c>
      <c r="K57" s="72">
        <f t="shared" si="29"/>
        <v>0</v>
      </c>
    </row>
    <row r="58" spans="1:17" ht="76.5">
      <c r="A58" s="14" t="s">
        <v>97</v>
      </c>
      <c r="B58" s="89">
        <v>100767</v>
      </c>
      <c r="C58" s="90" t="s">
        <v>98</v>
      </c>
      <c r="D58" s="91" t="s">
        <v>51</v>
      </c>
      <c r="E58" s="91">
        <v>60.74</v>
      </c>
      <c r="F58" s="72"/>
      <c r="G58" s="88">
        <f t="shared" si="25"/>
        <v>0</v>
      </c>
      <c r="H58" s="88">
        <f t="shared" si="26"/>
        <v>0</v>
      </c>
      <c r="I58" s="73">
        <f t="shared" si="27"/>
        <v>0</v>
      </c>
      <c r="J58" s="73">
        <f t="shared" si="28"/>
        <v>0</v>
      </c>
      <c r="K58" s="72">
        <f t="shared" si="29"/>
        <v>0</v>
      </c>
    </row>
    <row r="59" spans="1:17" ht="63.75">
      <c r="A59" s="14" t="s">
        <v>99</v>
      </c>
      <c r="B59" s="89">
        <v>100775</v>
      </c>
      <c r="C59" s="90" t="s">
        <v>100</v>
      </c>
      <c r="D59" s="91" t="s">
        <v>51</v>
      </c>
      <c r="E59" s="91">
        <f>545.73+227.32+212.53+600.05+583.31+169.45</f>
        <v>2338.39</v>
      </c>
      <c r="F59" s="72"/>
      <c r="G59" s="88">
        <f t="shared" si="25"/>
        <v>0</v>
      </c>
      <c r="H59" s="88">
        <f t="shared" si="26"/>
        <v>0</v>
      </c>
      <c r="I59" s="73">
        <f t="shared" si="27"/>
        <v>0</v>
      </c>
      <c r="J59" s="73">
        <f t="shared" si="28"/>
        <v>0</v>
      </c>
      <c r="K59" s="72">
        <f t="shared" si="29"/>
        <v>0</v>
      </c>
    </row>
    <row r="60" spans="1:17" ht="25.5">
      <c r="A60" s="14" t="s">
        <v>101</v>
      </c>
      <c r="B60" s="89">
        <v>90439</v>
      </c>
      <c r="C60" s="90" t="s">
        <v>102</v>
      </c>
      <c r="D60" s="91" t="s">
        <v>103</v>
      </c>
      <c r="E60" s="93">
        <v>28</v>
      </c>
      <c r="F60" s="72"/>
      <c r="G60" s="88">
        <f t="shared" si="25"/>
        <v>0</v>
      </c>
      <c r="H60" s="88">
        <f t="shared" si="26"/>
        <v>0</v>
      </c>
      <c r="I60" s="73">
        <f t="shared" si="27"/>
        <v>0</v>
      </c>
      <c r="J60" s="73">
        <f t="shared" si="28"/>
        <v>0</v>
      </c>
      <c r="K60" s="72">
        <f t="shared" si="29"/>
        <v>0</v>
      </c>
    </row>
    <row r="61" spans="1:17" ht="51">
      <c r="A61" s="14" t="s">
        <v>104</v>
      </c>
      <c r="B61" s="89">
        <v>100741</v>
      </c>
      <c r="C61" s="90" t="s">
        <v>105</v>
      </c>
      <c r="D61" s="91" t="s">
        <v>22</v>
      </c>
      <c r="E61" s="91">
        <v>736.52</v>
      </c>
      <c r="F61" s="72"/>
      <c r="G61" s="88">
        <f t="shared" si="25"/>
        <v>0</v>
      </c>
      <c r="H61" s="88">
        <f t="shared" si="26"/>
        <v>0</v>
      </c>
      <c r="I61" s="73">
        <f t="shared" si="27"/>
        <v>0</v>
      </c>
      <c r="J61" s="73">
        <f t="shared" si="28"/>
        <v>0</v>
      </c>
      <c r="K61" s="72">
        <f t="shared" si="29"/>
        <v>0</v>
      </c>
    </row>
    <row r="62" spans="1:17" ht="38.25">
      <c r="A62" s="14" t="s">
        <v>106</v>
      </c>
      <c r="B62" s="89">
        <v>98546</v>
      </c>
      <c r="C62" s="90" t="s">
        <v>107</v>
      </c>
      <c r="D62" s="91" t="s">
        <v>22</v>
      </c>
      <c r="E62" s="91">
        <f>0.1*10.2</f>
        <v>1.02</v>
      </c>
      <c r="F62" s="72"/>
      <c r="G62" s="88">
        <f t="shared" si="25"/>
        <v>0</v>
      </c>
      <c r="H62" s="88">
        <f t="shared" si="26"/>
        <v>0</v>
      </c>
      <c r="I62" s="73">
        <f t="shared" si="27"/>
        <v>0</v>
      </c>
      <c r="J62" s="73">
        <f t="shared" si="28"/>
        <v>0</v>
      </c>
      <c r="K62" s="72">
        <f t="shared" si="29"/>
        <v>0</v>
      </c>
    </row>
    <row r="63" spans="1:17" ht="25.5">
      <c r="A63" s="14" t="s">
        <v>108</v>
      </c>
      <c r="B63" s="89">
        <v>142</v>
      </c>
      <c r="C63" s="90" t="s">
        <v>109</v>
      </c>
      <c r="D63" s="93" t="s">
        <v>103</v>
      </c>
      <c r="E63" s="91">
        <v>2</v>
      </c>
      <c r="F63" s="72"/>
      <c r="G63" s="88">
        <f t="shared" si="25"/>
        <v>0</v>
      </c>
      <c r="H63" s="88">
        <f t="shared" si="26"/>
        <v>0</v>
      </c>
      <c r="I63" s="73">
        <f t="shared" si="27"/>
        <v>0</v>
      </c>
      <c r="J63" s="73">
        <f t="shared" si="28"/>
        <v>0</v>
      </c>
      <c r="K63" s="72">
        <f t="shared" si="29"/>
        <v>0</v>
      </c>
    </row>
    <row r="64" spans="1:17">
      <c r="A64" s="121"/>
      <c r="B64" s="122"/>
      <c r="C64" s="122"/>
      <c r="D64" s="122"/>
      <c r="E64" s="122"/>
      <c r="F64" s="122"/>
      <c r="G64" s="122"/>
      <c r="H64" s="123"/>
      <c r="I64" s="97">
        <f>SUM(I54:I63)</f>
        <v>0</v>
      </c>
      <c r="J64" s="97">
        <f>SUM(J54:J63)</f>
        <v>0</v>
      </c>
      <c r="K64" s="97">
        <f>SUM(K54:K63)</f>
        <v>0</v>
      </c>
    </row>
    <row r="65" spans="1:11" ht="18.75" customHeight="1">
      <c r="A65" s="32"/>
      <c r="B65" s="32"/>
      <c r="C65" s="33"/>
      <c r="D65" s="34"/>
      <c r="E65" s="35"/>
      <c r="F65" s="36"/>
      <c r="G65" s="35"/>
      <c r="H65" s="35"/>
      <c r="I65" s="35"/>
      <c r="J65" s="35"/>
      <c r="K65" s="36"/>
    </row>
    <row r="66" spans="1:11">
      <c r="A66" s="124" t="s">
        <v>110</v>
      </c>
      <c r="B66" s="125"/>
      <c r="C66" s="125"/>
      <c r="D66" s="125"/>
      <c r="E66" s="125"/>
      <c r="F66" s="125"/>
      <c r="G66" s="125"/>
      <c r="H66" s="126"/>
      <c r="I66" s="69">
        <f>I64+I51+I43+I38+I20</f>
        <v>0</v>
      </c>
      <c r="J66" s="69">
        <f>J64+J51+J43+J38+J20</f>
        <v>0</v>
      </c>
      <c r="K66" s="69">
        <f>K64+K51+K43+K38+K20</f>
        <v>0</v>
      </c>
    </row>
    <row r="68" spans="1:11">
      <c r="C68" s="27"/>
    </row>
    <row r="70" spans="1:11">
      <c r="A70" s="102" t="s">
        <v>111</v>
      </c>
    </row>
    <row r="71" spans="1:11">
      <c r="A71" s="102" t="s">
        <v>112</v>
      </c>
      <c r="K71" s="105" t="s">
        <v>113</v>
      </c>
    </row>
    <row r="72" spans="1:11">
      <c r="A72" s="103" t="s">
        <v>114</v>
      </c>
    </row>
    <row r="78" spans="1:11">
      <c r="G78" s="104"/>
    </row>
  </sheetData>
  <mergeCells count="18">
    <mergeCell ref="K14:K15"/>
    <mergeCell ref="A51:H51"/>
    <mergeCell ref="A64:H64"/>
    <mergeCell ref="A66:H66"/>
    <mergeCell ref="A14:A15"/>
    <mergeCell ref="C14:C15"/>
    <mergeCell ref="D14:D15"/>
    <mergeCell ref="E14:E15"/>
    <mergeCell ref="G14:H14"/>
    <mergeCell ref="I14:J14"/>
    <mergeCell ref="A20:H20"/>
    <mergeCell ref="A38:H38"/>
    <mergeCell ref="A43:H43"/>
    <mergeCell ref="A1:E1"/>
    <mergeCell ref="A7:K7"/>
    <mergeCell ref="A9:K9"/>
    <mergeCell ref="J11:K11"/>
    <mergeCell ref="J12:K12"/>
  </mergeCells>
  <pageMargins left="0.59055118110236204" right="0.39370078740157499" top="0.78740157480314998" bottom="0.78740157480314998" header="0.31496062992126" footer="0.31496062992126"/>
  <pageSetup paperSize="9" scale="7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7:H23"/>
  <sheetViews>
    <sheetView workbookViewId="0">
      <selection activeCell="E24" sqref="E24"/>
    </sheetView>
  </sheetViews>
  <sheetFormatPr defaultColWidth="9" defaultRowHeight="15"/>
  <cols>
    <col min="2" max="2" width="37.140625" customWidth="1"/>
    <col min="3" max="3" width="15.28515625" customWidth="1"/>
    <col min="5" max="5" width="12.7109375" customWidth="1"/>
    <col min="6" max="6" width="11.7109375" customWidth="1"/>
    <col min="7" max="8" width="14.42578125" customWidth="1"/>
  </cols>
  <sheetData>
    <row r="7" spans="1:8" ht="18">
      <c r="A7" s="128" t="s">
        <v>115</v>
      </c>
      <c r="B7" s="128"/>
      <c r="C7" s="128"/>
      <c r="D7" s="128"/>
      <c r="E7" s="128"/>
      <c r="F7" s="128"/>
      <c r="G7" s="128"/>
      <c r="H7" s="128"/>
    </row>
    <row r="8" spans="1:8">
      <c r="A8" s="1" t="s">
        <v>2</v>
      </c>
      <c r="B8" s="2" t="str">
        <f>A7</f>
        <v>MANUTENÇÃO DA PASSARELA DO BAIRRO DA AMIZADE</v>
      </c>
      <c r="C8" s="3"/>
      <c r="D8" s="3"/>
      <c r="E8" s="3"/>
      <c r="F8" s="3"/>
      <c r="G8" s="109" t="s">
        <v>116</v>
      </c>
      <c r="H8" s="110"/>
    </row>
    <row r="9" spans="1:8">
      <c r="A9" s="4" t="s">
        <v>3</v>
      </c>
      <c r="B9" s="5" t="s">
        <v>4</v>
      </c>
      <c r="C9" s="6"/>
      <c r="D9" s="6"/>
      <c r="E9" s="6"/>
      <c r="F9" s="6"/>
      <c r="G9" s="111" t="s">
        <v>5</v>
      </c>
      <c r="H9" s="112"/>
    </row>
    <row r="10" spans="1:8">
      <c r="A10" s="7"/>
      <c r="B10" s="7"/>
      <c r="G10" s="8"/>
      <c r="H10" s="8"/>
    </row>
    <row r="11" spans="1:8" ht="18">
      <c r="A11" s="107" t="s">
        <v>117</v>
      </c>
      <c r="B11" s="107"/>
      <c r="C11" s="107"/>
      <c r="D11" s="107"/>
      <c r="E11" s="107"/>
      <c r="F11" s="107"/>
      <c r="G11" s="107"/>
      <c r="H11" s="107"/>
    </row>
    <row r="12" spans="1:8">
      <c r="A12" s="130" t="s">
        <v>6</v>
      </c>
      <c r="B12" s="130" t="s">
        <v>7</v>
      </c>
      <c r="C12" s="133" t="s">
        <v>13</v>
      </c>
      <c r="D12" s="129" t="s">
        <v>118</v>
      </c>
      <c r="E12" s="129"/>
      <c r="F12" s="129" t="s">
        <v>119</v>
      </c>
      <c r="G12" s="129"/>
      <c r="H12" s="135" t="s">
        <v>120</v>
      </c>
    </row>
    <row r="13" spans="1:8">
      <c r="A13" s="131"/>
      <c r="B13" s="132"/>
      <c r="C13" s="134"/>
      <c r="D13" s="9" t="s">
        <v>121</v>
      </c>
      <c r="E13" s="9" t="s">
        <v>10</v>
      </c>
      <c r="F13" s="9" t="s">
        <v>121</v>
      </c>
      <c r="G13" s="9" t="s">
        <v>10</v>
      </c>
      <c r="H13" s="135"/>
    </row>
    <row r="14" spans="1:8">
      <c r="A14" s="10">
        <v>1</v>
      </c>
      <c r="B14" s="11" t="str">
        <f>Orçamento!C16</f>
        <v>SERVIÇOS INICIAIS</v>
      </c>
      <c r="C14" s="12">
        <f>Orçamento!K20</f>
        <v>0</v>
      </c>
      <c r="D14" s="13">
        <v>1</v>
      </c>
      <c r="E14" s="12">
        <f>C14*D14</f>
        <v>0</v>
      </c>
      <c r="F14" s="13">
        <v>0</v>
      </c>
      <c r="G14" s="12">
        <f>F14*C14</f>
        <v>0</v>
      </c>
      <c r="H14" s="12">
        <f>G14+E14</f>
        <v>0</v>
      </c>
    </row>
    <row r="15" spans="1:8">
      <c r="A15" s="10">
        <v>2</v>
      </c>
      <c r="B15" s="11" t="str">
        <f>Orçamento!C22</f>
        <v>MANUTENÇÃO</v>
      </c>
      <c r="C15" s="12">
        <f>Orçamento!K38</f>
        <v>0</v>
      </c>
      <c r="D15" s="13">
        <v>0.8</v>
      </c>
      <c r="E15" s="12">
        <f>C15*D15</f>
        <v>0</v>
      </c>
      <c r="F15" s="13">
        <v>0.2</v>
      </c>
      <c r="G15" s="12">
        <f>F15*C15</f>
        <v>0</v>
      </c>
      <c r="H15" s="12">
        <f>G15+E15</f>
        <v>0</v>
      </c>
    </row>
    <row r="16" spans="1:8">
      <c r="A16" s="14">
        <v>3</v>
      </c>
      <c r="B16" s="15" t="str">
        <f>Orçamento!C40</f>
        <v>ESTRUTURA PARA COBERTURA</v>
      </c>
      <c r="C16" s="16">
        <f>Orçamento!K43</f>
        <v>0</v>
      </c>
      <c r="D16" s="17">
        <v>1</v>
      </c>
      <c r="E16" s="16">
        <f>D16*C16</f>
        <v>0</v>
      </c>
      <c r="F16" s="17">
        <v>0</v>
      </c>
      <c r="G16" s="16">
        <f>F16*C16</f>
        <v>0</v>
      </c>
      <c r="H16" s="16">
        <f>E16+G16</f>
        <v>0</v>
      </c>
    </row>
    <row r="17" spans="1:8">
      <c r="A17" s="14">
        <v>4</v>
      </c>
      <c r="B17" s="18" t="str">
        <f>Orçamento!C45</f>
        <v>INSTALAÇÕES ELÉTRICAS</v>
      </c>
      <c r="C17" s="12">
        <f>Orçamento!K51</f>
        <v>0</v>
      </c>
      <c r="D17" s="13">
        <v>0.6</v>
      </c>
      <c r="E17" s="12">
        <f>D17*C17</f>
        <v>0</v>
      </c>
      <c r="F17" s="13">
        <v>0.4</v>
      </c>
      <c r="G17" s="12">
        <f>F17*C17</f>
        <v>0</v>
      </c>
      <c r="H17" s="12">
        <f>E17+G17</f>
        <v>0</v>
      </c>
    </row>
    <row r="18" spans="1:8">
      <c r="A18" s="14">
        <v>5</v>
      </c>
      <c r="B18" s="18" t="str">
        <f>Orçamento!C53</f>
        <v>COBERTURA DA PASSARELA</v>
      </c>
      <c r="C18" s="12">
        <f>Orçamento!K64</f>
        <v>0</v>
      </c>
      <c r="D18" s="13">
        <v>0.3</v>
      </c>
      <c r="E18" s="12">
        <f>D18*C18</f>
        <v>0</v>
      </c>
      <c r="F18" s="13">
        <v>0.7</v>
      </c>
      <c r="G18" s="12">
        <f>F18*C18</f>
        <v>0</v>
      </c>
      <c r="H18" s="12">
        <f>E18+G18</f>
        <v>0</v>
      </c>
    </row>
    <row r="19" spans="1:8">
      <c r="A19" s="19"/>
      <c r="B19" s="20"/>
      <c r="C19" s="21">
        <f>C14+C15+C16+C17+C18</f>
        <v>0</v>
      </c>
      <c r="D19" s="22" t="s">
        <v>118</v>
      </c>
      <c r="E19" s="23">
        <f>SUM(E14:E18)</f>
        <v>0</v>
      </c>
      <c r="F19" s="24" t="s">
        <v>119</v>
      </c>
      <c r="G19" s="25">
        <f>SUM(G14:G18)</f>
        <v>0</v>
      </c>
      <c r="H19" s="26">
        <f>E19+G19</f>
        <v>0</v>
      </c>
    </row>
    <row r="21" spans="1:8">
      <c r="B21" s="27" t="s">
        <v>111</v>
      </c>
    </row>
    <row r="22" spans="1:8">
      <c r="B22" s="27" t="s">
        <v>112</v>
      </c>
    </row>
    <row r="23" spans="1:8">
      <c r="B23" s="28" t="s">
        <v>122</v>
      </c>
    </row>
  </sheetData>
  <mergeCells count="10">
    <mergeCell ref="A7:H7"/>
    <mergeCell ref="G8:H8"/>
    <mergeCell ref="G9:H9"/>
    <mergeCell ref="A11:H11"/>
    <mergeCell ref="D12:E12"/>
    <mergeCell ref="F12:G12"/>
    <mergeCell ref="A12:A13"/>
    <mergeCell ref="B12:B13"/>
    <mergeCell ref="C12:C13"/>
    <mergeCell ref="H12:H13"/>
  </mergeCells>
  <pageMargins left="0.511811024" right="0.511811024" top="0.78740157499999996" bottom="0.78740157499999996" header="0.31496062000000002" footer="0.31496062000000002"/>
  <pageSetup paperSize="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Orçamento</vt:lpstr>
      <vt:lpstr>Planilha1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Gabriela Grisa</cp:lastModifiedBy>
  <dcterms:created xsi:type="dcterms:W3CDTF">2015-06-05T18:19:00Z</dcterms:created>
  <dcterms:modified xsi:type="dcterms:W3CDTF">2024-08-19T12:09:13Z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6D26D110FAC14D0D8383401760288056_13</vt:lpwstr>
  </property>
  <property fmtid="{D5CDD505-2E9C-101B-9397-08002B2CF9AE}" pid="3" name="KSOProductBuildVer">
    <vt:lpwstr>1046-12.2.0.17119</vt:lpwstr>
  </property>
</Properties>
</file>